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19440" windowHeight="11760" firstSheet="14" activeTab="14"/>
  </bookViews>
  <sheets>
    <sheet name="SP Niemstów" sheetId="4" state="hidden" r:id="rId1"/>
    <sheet name="Arkusz3" sheetId="16" state="hidden" r:id="rId2"/>
    <sheet name="Arkusz1" sheetId="14" state="hidden" r:id="rId3"/>
    <sheet name="Zestawienie zbiorcze" sheetId="12" state="hidden" r:id="rId4"/>
    <sheet name="SP 7 Lubin" sheetId="11" state="hidden" r:id="rId5"/>
    <sheet name="Punkt Przedszkolny Wiercien" sheetId="13" state="hidden" r:id="rId6"/>
    <sheet name="Przedszl. Raszówka" sheetId="9" state="hidden" r:id="rId7"/>
    <sheet name="SP Raszówka" sheetId="8" state="hidden" r:id="rId8"/>
    <sheet name="SP Szklary G." sheetId="7" state="hidden" r:id="rId9"/>
    <sheet name="SP Siedlce-16.11.20" sheetId="6" state="hidden" r:id="rId10"/>
    <sheet name="SP Osiek-16.11.20" sheetId="5" state="hidden" r:id="rId11"/>
    <sheet name="SP Krzeczyn" sheetId="3" state="hidden" r:id="rId12"/>
    <sheet name="SP Niemstów-16.11.20" sheetId="17" state="hidden" r:id="rId13"/>
    <sheet name="Raszówka poprawka Słoneckiej" sheetId="38" state="hidden" r:id="rId14"/>
    <sheet name="Rozkład SP Raszówka" sheetId="31" r:id="rId15"/>
    <sheet name="Zestawienie zbiorcze-16.11.20" sheetId="18" state="hidden" r:id="rId16"/>
    <sheet name="SP Raszówka-16.11.20" sheetId="19" state="hidden" r:id="rId17"/>
    <sheet name="SP Krzeczyn-16.11.20" sheetId="20" state="hidden" r:id="rId18"/>
    <sheet name="SP Szklary G.-16.11.20" sheetId="21" state="hidden" r:id="rId19"/>
    <sheet name="Pkt Przedsz Wiercien-16.11.20" sheetId="22" state="hidden" r:id="rId20"/>
    <sheet name="Przedszl. Raszówka-16.11.20" sheetId="23" state="hidden" r:id="rId21"/>
    <sheet name="SP Siedlce" sheetId="24" state="hidden" r:id="rId22"/>
    <sheet name="SP Osiek" sheetId="25" state="hidden" r:id="rId23"/>
    <sheet name="Zestawienie dla prezesa" sheetId="26" state="hidden" r:id="rId24"/>
    <sheet name="Arkusz2" sheetId="15" state="hidden" r:id="rId25"/>
  </sheets>
  <definedNames>
    <definedName name="_xlnm._FilterDatabase" localSheetId="6" hidden="1">'Przedszl. Raszówka'!$A$3:$O$27</definedName>
    <definedName name="_xlnm._FilterDatabase" localSheetId="20" hidden="1">'Przedszl. Raszówka-16.11.20'!$A$3:$O$27</definedName>
    <definedName name="_xlnm._FilterDatabase" localSheetId="13" hidden="1">'Raszówka poprawka Słoneckiej'!$A$3:$O$43</definedName>
    <definedName name="_xlnm._FilterDatabase" localSheetId="14" hidden="1">'Rozkład SP Raszówka'!$A$3:$F$43</definedName>
    <definedName name="_xlnm._FilterDatabase" localSheetId="0" hidden="1">'SP Niemstów'!$A$4:$P$34</definedName>
    <definedName name="_xlnm._FilterDatabase" localSheetId="12" hidden="1">'SP Niemstów-16.11.20'!$A$4:$P$34</definedName>
    <definedName name="_xlnm._FilterDatabase" localSheetId="7" hidden="1">'SP Raszówka'!$A$3:$O$43</definedName>
    <definedName name="_xlnm._FilterDatabase" localSheetId="16" hidden="1">'SP Raszówka-16.11.20'!$A$3:$O$43</definedName>
    <definedName name="_xlnm._FilterDatabase" localSheetId="21" hidden="1">'SP Siedlce'!$A$4:$O$25</definedName>
    <definedName name="_xlnm._FilterDatabase" localSheetId="9" hidden="1">'SP Siedlce-16.11.20'!$A$4:$O$25</definedName>
  </definedNames>
  <calcPr calcId="145621" iterateDelta="1E-4"/>
</workbook>
</file>

<file path=xl/calcChain.xml><?xml version="1.0" encoding="utf-8"?>
<calcChain xmlns="http://schemas.openxmlformats.org/spreadsheetml/2006/main">
  <c r="C46" i="38" l="1"/>
  <c r="O43" i="38"/>
  <c r="O42" i="38"/>
  <c r="O41" i="38"/>
  <c r="I41" i="38"/>
  <c r="O40" i="38"/>
  <c r="O39" i="38"/>
  <c r="O38" i="38"/>
  <c r="O37" i="38"/>
  <c r="I37" i="38"/>
  <c r="O36" i="38"/>
  <c r="O35" i="38"/>
  <c r="O34" i="38"/>
  <c r="I34" i="38"/>
  <c r="O33" i="38"/>
  <c r="O32" i="38"/>
  <c r="O31" i="38"/>
  <c r="T30" i="38"/>
  <c r="O30" i="38"/>
  <c r="I30" i="38"/>
  <c r="U29" i="38"/>
  <c r="O29" i="38"/>
  <c r="O28" i="38"/>
  <c r="O27" i="38"/>
  <c r="O26" i="38"/>
  <c r="O25" i="38"/>
  <c r="I25" i="38"/>
  <c r="O24" i="38"/>
  <c r="O23" i="38"/>
  <c r="O22" i="38"/>
  <c r="I22" i="38"/>
  <c r="O21" i="38"/>
  <c r="O20" i="38"/>
  <c r="O19" i="38"/>
  <c r="I19" i="38"/>
  <c r="O18" i="38"/>
  <c r="O17" i="38"/>
  <c r="O16" i="38"/>
  <c r="O15" i="38"/>
  <c r="O14" i="38"/>
  <c r="I14" i="38"/>
  <c r="O13" i="38"/>
  <c r="O12" i="38"/>
  <c r="O11" i="38"/>
  <c r="O10" i="38"/>
  <c r="O9" i="38"/>
  <c r="I9" i="38"/>
  <c r="O8" i="38"/>
  <c r="O7" i="38"/>
  <c r="O6" i="38"/>
  <c r="O5" i="38"/>
  <c r="O4" i="38"/>
  <c r="I4" i="38"/>
  <c r="C46" i="31"/>
  <c r="G20" i="26"/>
  <c r="D19" i="26"/>
  <c r="O8" i="25"/>
  <c r="C8" i="25"/>
  <c r="O6" i="25"/>
  <c r="I6" i="25"/>
  <c r="I8" i="25" s="1"/>
  <c r="D6" i="12" s="1"/>
  <c r="O5" i="25"/>
  <c r="C23" i="24"/>
  <c r="O20" i="24"/>
  <c r="I20" i="24"/>
  <c r="O19" i="24"/>
  <c r="O18" i="24"/>
  <c r="O17" i="24"/>
  <c r="I17" i="24"/>
  <c r="O16" i="24"/>
  <c r="O15" i="24"/>
  <c r="O14" i="24"/>
  <c r="I14" i="24"/>
  <c r="O13" i="24"/>
  <c r="O12" i="24"/>
  <c r="O11" i="24"/>
  <c r="I11" i="24"/>
  <c r="O10" i="24"/>
  <c r="O9" i="24"/>
  <c r="O8" i="24"/>
  <c r="I8" i="24"/>
  <c r="O7" i="24"/>
  <c r="O6" i="24"/>
  <c r="O5" i="24"/>
  <c r="I5" i="24"/>
  <c r="I23" i="24" s="1"/>
  <c r="D7" i="12" s="1"/>
  <c r="I19" i="23"/>
  <c r="O19" i="23"/>
  <c r="O20" i="23"/>
  <c r="I21" i="23"/>
  <c r="O21" i="23"/>
  <c r="O22" i="23"/>
  <c r="O24" i="23"/>
  <c r="O23" i="23"/>
  <c r="I23" i="23"/>
  <c r="O18" i="23"/>
  <c r="O17" i="23"/>
  <c r="I17" i="23"/>
  <c r="O16" i="23"/>
  <c r="O15" i="23"/>
  <c r="O14" i="23"/>
  <c r="I14" i="23"/>
  <c r="O13" i="23"/>
  <c r="O12" i="23"/>
  <c r="O11" i="23"/>
  <c r="I11" i="23"/>
  <c r="O10" i="23"/>
  <c r="O9" i="23"/>
  <c r="O8" i="23"/>
  <c r="I8" i="23"/>
  <c r="I27" i="23" s="1"/>
  <c r="D10" i="26" s="1"/>
  <c r="O7" i="23"/>
  <c r="O6" i="23"/>
  <c r="O5" i="23"/>
  <c r="O4" i="23"/>
  <c r="I4" i="23"/>
  <c r="O3" i="23"/>
  <c r="C6" i="22"/>
  <c r="I4" i="22"/>
  <c r="I6" i="22" s="1"/>
  <c r="M4" i="21"/>
  <c r="I5" i="21"/>
  <c r="D8" i="26" s="1"/>
  <c r="E8" i="26" s="1"/>
  <c r="C26" i="20"/>
  <c r="O26" i="20" s="1"/>
  <c r="O24" i="20"/>
  <c r="O23" i="20"/>
  <c r="I22" i="20"/>
  <c r="O21" i="20"/>
  <c r="O17" i="20"/>
  <c r="O16" i="20"/>
  <c r="I15" i="20"/>
  <c r="O14" i="20"/>
  <c r="O13" i="20"/>
  <c r="O12" i="20"/>
  <c r="O11" i="20"/>
  <c r="O10" i="20"/>
  <c r="I9" i="20"/>
  <c r="O8" i="20"/>
  <c r="O7" i="20"/>
  <c r="O6" i="20"/>
  <c r="I5" i="20"/>
  <c r="O5" i="20"/>
  <c r="C46" i="19"/>
  <c r="O43" i="19"/>
  <c r="O42" i="19"/>
  <c r="O41" i="19"/>
  <c r="I41" i="19"/>
  <c r="O40" i="19"/>
  <c r="O39" i="19"/>
  <c r="O38" i="19"/>
  <c r="O37" i="19"/>
  <c r="I37" i="19"/>
  <c r="O36" i="19"/>
  <c r="O35" i="19"/>
  <c r="O34" i="19"/>
  <c r="I34" i="19"/>
  <c r="O33" i="19"/>
  <c r="O32" i="19"/>
  <c r="O31" i="19"/>
  <c r="T30" i="19"/>
  <c r="O30" i="19"/>
  <c r="I30" i="19"/>
  <c r="U29" i="19"/>
  <c r="O29" i="19"/>
  <c r="O28" i="19"/>
  <c r="O27" i="19"/>
  <c r="O26" i="19"/>
  <c r="O25" i="19"/>
  <c r="I25" i="19"/>
  <c r="O24" i="19"/>
  <c r="O23" i="19"/>
  <c r="O22" i="19"/>
  <c r="I22" i="19"/>
  <c r="O21" i="19"/>
  <c r="O20" i="19"/>
  <c r="O19" i="19"/>
  <c r="I19" i="19"/>
  <c r="O18" i="19"/>
  <c r="O17" i="19"/>
  <c r="O16" i="19"/>
  <c r="O15" i="19"/>
  <c r="O14" i="19"/>
  <c r="I14" i="19"/>
  <c r="O13" i="19"/>
  <c r="O12" i="19"/>
  <c r="O11" i="19"/>
  <c r="O10" i="19"/>
  <c r="O9" i="19"/>
  <c r="I9" i="19"/>
  <c r="O8" i="19"/>
  <c r="O7" i="19"/>
  <c r="O6" i="19"/>
  <c r="O5" i="19"/>
  <c r="O4" i="19"/>
  <c r="I4" i="19"/>
  <c r="E18" i="18"/>
  <c r="D18" i="18"/>
  <c r="F17" i="18"/>
  <c r="F16" i="18"/>
  <c r="C36" i="17"/>
  <c r="M34" i="17"/>
  <c r="M32" i="17"/>
  <c r="M31" i="17"/>
  <c r="I31" i="17"/>
  <c r="M30" i="17"/>
  <c r="M29" i="17"/>
  <c r="M28" i="17"/>
  <c r="M27" i="17"/>
  <c r="I27" i="17"/>
  <c r="M26" i="17"/>
  <c r="M25" i="17"/>
  <c r="M24" i="17"/>
  <c r="M23" i="17"/>
  <c r="I23" i="17"/>
  <c r="M22" i="17"/>
  <c r="M21" i="17"/>
  <c r="M20" i="17"/>
  <c r="M19" i="17"/>
  <c r="I19" i="17"/>
  <c r="M18" i="17"/>
  <c r="P17" i="17"/>
  <c r="M17" i="17"/>
  <c r="M16" i="17"/>
  <c r="M15" i="17"/>
  <c r="M14" i="17"/>
  <c r="M13" i="17"/>
  <c r="I13" i="17"/>
  <c r="M12" i="17"/>
  <c r="M11" i="17"/>
  <c r="M10" i="17"/>
  <c r="M9" i="17"/>
  <c r="I9" i="17"/>
  <c r="M8" i="17"/>
  <c r="M7" i="17"/>
  <c r="M6" i="17"/>
  <c r="M5" i="17"/>
  <c r="I5" i="17"/>
  <c r="P17" i="4"/>
  <c r="U29" i="8"/>
  <c r="T30" i="8"/>
  <c r="I20" i="6"/>
  <c r="O20" i="6"/>
  <c r="C8" i="5"/>
  <c r="O6" i="5"/>
  <c r="O8" i="5"/>
  <c r="I14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I4" i="9"/>
  <c r="I8" i="9"/>
  <c r="I11" i="9"/>
  <c r="I17" i="9"/>
  <c r="I19" i="9"/>
  <c r="I21" i="9"/>
  <c r="I23" i="9"/>
  <c r="I6" i="5"/>
  <c r="I8" i="5" s="1"/>
  <c r="D6" i="26" s="1"/>
  <c r="F16" i="12"/>
  <c r="F17" i="12"/>
  <c r="E18" i="12"/>
  <c r="D18" i="12"/>
  <c r="C23" i="6"/>
  <c r="I20" i="3"/>
  <c r="I6" i="3"/>
  <c r="I9" i="3"/>
  <c r="I14" i="3"/>
  <c r="C23" i="3"/>
  <c r="O22" i="3" s="1"/>
  <c r="O6" i="3"/>
  <c r="O7" i="3"/>
  <c r="O8" i="3"/>
  <c r="O9" i="3"/>
  <c r="O10" i="3"/>
  <c r="O11" i="3"/>
  <c r="O12" i="3"/>
  <c r="O13" i="3"/>
  <c r="O14" i="3"/>
  <c r="O15" i="3"/>
  <c r="O19" i="3"/>
  <c r="O20" i="3"/>
  <c r="O21" i="3"/>
  <c r="O3" i="9"/>
  <c r="O24" i="9"/>
  <c r="M6" i="11"/>
  <c r="M7" i="11"/>
  <c r="M8" i="11"/>
  <c r="M9" i="11"/>
  <c r="M10" i="11"/>
  <c r="M5" i="11"/>
  <c r="H4" i="14"/>
  <c r="H5" i="14"/>
  <c r="H9" i="14"/>
  <c r="H10" i="14"/>
  <c r="H11" i="14"/>
  <c r="H14" i="14"/>
  <c r="H20" i="14"/>
  <c r="H22" i="14"/>
  <c r="L13" i="14"/>
  <c r="O5" i="3"/>
  <c r="O5" i="5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5" i="6"/>
  <c r="M5" i="7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" i="8"/>
  <c r="C46" i="8"/>
  <c r="I41" i="8"/>
  <c r="C36" i="4"/>
  <c r="I13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4" i="4"/>
  <c r="M5" i="4"/>
  <c r="I31" i="4"/>
  <c r="C6" i="13"/>
  <c r="I5" i="6"/>
  <c r="I9" i="8"/>
  <c r="I14" i="8"/>
  <c r="I19" i="8"/>
  <c r="I22" i="8"/>
  <c r="I25" i="8"/>
  <c r="I30" i="8"/>
  <c r="I34" i="8"/>
  <c r="I37" i="8"/>
  <c r="C11" i="11"/>
  <c r="I23" i="4"/>
  <c r="I8" i="6"/>
  <c r="I17" i="6"/>
  <c r="I11" i="6"/>
  <c r="I14" i="6"/>
  <c r="I4" i="8"/>
  <c r="I5" i="11"/>
  <c r="I7" i="11"/>
  <c r="I9" i="11"/>
  <c r="I5" i="4"/>
  <c r="I9" i="4"/>
  <c r="I19" i="4"/>
  <c r="I27" i="4"/>
  <c r="I5" i="7"/>
  <c r="D8" i="12" s="1"/>
  <c r="F8" i="12" s="1"/>
  <c r="I4" i="13"/>
  <c r="I6" i="13" s="1"/>
  <c r="D11" i="12" s="1"/>
  <c r="M37" i="17"/>
  <c r="H27" i="14" l="1"/>
  <c r="I27" i="14" s="1"/>
  <c r="I36" i="14" s="1"/>
  <c r="T31" i="8"/>
  <c r="O25" i="23"/>
  <c r="T31" i="38"/>
  <c r="O44" i="19"/>
  <c r="O27" i="20"/>
  <c r="M37" i="4"/>
  <c r="O25" i="9"/>
  <c r="I46" i="38"/>
  <c r="O44" i="38"/>
  <c r="L17" i="38"/>
  <c r="E7" i="12"/>
  <c r="F7" i="12"/>
  <c r="N23" i="6"/>
  <c r="T31" i="19"/>
  <c r="I46" i="19"/>
  <c r="D9" i="26" s="1"/>
  <c r="I11" i="11"/>
  <c r="I23" i="6"/>
  <c r="D7" i="26" s="1"/>
  <c r="F7" i="26" s="1"/>
  <c r="P14" i="4"/>
  <c r="O44" i="8"/>
  <c r="D9" i="18"/>
  <c r="E9" i="18" s="1"/>
  <c r="O23" i="3"/>
  <c r="F18" i="12"/>
  <c r="I36" i="17"/>
  <c r="I26" i="20"/>
  <c r="D4" i="18" s="1"/>
  <c r="N23" i="24"/>
  <c r="I27" i="9"/>
  <c r="D10" i="12" s="1"/>
  <c r="E10" i="12" s="1"/>
  <c r="I36" i="4"/>
  <c r="D5" i="12" s="1"/>
  <c r="E5" i="12" s="1"/>
  <c r="I46" i="8"/>
  <c r="D9" i="12" s="1"/>
  <c r="E9" i="12" s="1"/>
  <c r="E8" i="12"/>
  <c r="M11" i="11"/>
  <c r="I23" i="3"/>
  <c r="D4" i="12" s="1"/>
  <c r="E4" i="12" s="1"/>
  <c r="P14" i="17"/>
  <c r="F18" i="18"/>
  <c r="F6" i="26"/>
  <c r="E6" i="26"/>
  <c r="E11" i="12"/>
  <c r="F11" i="12"/>
  <c r="E6" i="12"/>
  <c r="F6" i="12"/>
  <c r="D5" i="18"/>
  <c r="D4" i="26"/>
  <c r="E10" i="26"/>
  <c r="F10" i="26"/>
  <c r="F5" i="12"/>
  <c r="J29" i="14"/>
  <c r="I33" i="14"/>
  <c r="D11" i="18"/>
  <c r="D11" i="26"/>
  <c r="D7" i="18"/>
  <c r="D10" i="18"/>
  <c r="D6" i="18"/>
  <c r="D8" i="18"/>
  <c r="F8" i="26"/>
  <c r="F9" i="18"/>
  <c r="F4" i="12" l="1"/>
  <c r="J27" i="14"/>
  <c r="J28" i="14"/>
  <c r="E7" i="26"/>
  <c r="F10" i="12"/>
  <c r="F9" i="12"/>
  <c r="D12" i="12"/>
  <c r="D20" i="12" s="1"/>
  <c r="E9" i="26"/>
  <c r="F9" i="26"/>
  <c r="D5" i="26"/>
  <c r="F5" i="26" s="1"/>
  <c r="F7" i="18"/>
  <c r="E7" i="18"/>
  <c r="F4" i="26"/>
  <c r="E4" i="26"/>
  <c r="F8" i="18"/>
  <c r="E8" i="18"/>
  <c r="E11" i="26"/>
  <c r="F11" i="26"/>
  <c r="E5" i="18"/>
  <c r="F5" i="18"/>
  <c r="E12" i="12"/>
  <c r="F6" i="18"/>
  <c r="E6" i="18"/>
  <c r="E11" i="18"/>
  <c r="F11" i="18"/>
  <c r="E10" i="18"/>
  <c r="F10" i="18"/>
  <c r="F4" i="18"/>
  <c r="D12" i="18"/>
  <c r="E4" i="18"/>
  <c r="F12" i="12" l="1"/>
  <c r="D13" i="12"/>
  <c r="E13" i="12" s="1"/>
  <c r="F12" i="18"/>
  <c r="E5" i="26"/>
  <c r="E12" i="26" s="1"/>
  <c r="D12" i="26"/>
  <c r="D13" i="26" s="1"/>
  <c r="F12" i="26"/>
  <c r="E12" i="18"/>
  <c r="D22" i="18"/>
  <c r="H12" i="18"/>
  <c r="H14" i="18" s="1"/>
  <c r="D13" i="18"/>
  <c r="F13" i="12" l="1"/>
  <c r="G21" i="26"/>
  <c r="F13" i="26"/>
  <c r="E13" i="26"/>
  <c r="E13" i="18"/>
  <c r="F13" i="18"/>
</calcChain>
</file>

<file path=xl/sharedStrings.xml><?xml version="1.0" encoding="utf-8"?>
<sst xmlns="http://schemas.openxmlformats.org/spreadsheetml/2006/main" count="1961" uniqueCount="580">
  <si>
    <t>Lp.</t>
  </si>
  <si>
    <t>Miejscowość</t>
  </si>
  <si>
    <t>Ilosc  dzieci</t>
  </si>
  <si>
    <t>Kurs  relacji</t>
  </si>
  <si>
    <t>Godz.  wyjazdu</t>
  </si>
  <si>
    <t>Godz.  przyjazdu</t>
  </si>
  <si>
    <t>1.</t>
  </si>
  <si>
    <t>Osiek</t>
  </si>
  <si>
    <t>7.29</t>
  </si>
  <si>
    <t>2.</t>
  </si>
  <si>
    <t>Kłopotów</t>
  </si>
  <si>
    <t>14.40</t>
  </si>
  <si>
    <t>3.</t>
  </si>
  <si>
    <t>Pieszków</t>
  </si>
  <si>
    <t>Bukówna – Lubin g. 6.50</t>
  </si>
  <si>
    <t>7.20</t>
  </si>
  <si>
    <t>7.34</t>
  </si>
  <si>
    <t>7.30</t>
  </si>
  <si>
    <t>4.</t>
  </si>
  <si>
    <t>Zimna Woda</t>
  </si>
  <si>
    <t>5.</t>
  </si>
  <si>
    <t>6.50</t>
  </si>
  <si>
    <t>6.</t>
  </si>
  <si>
    <t>Lisiec</t>
  </si>
  <si>
    <t>7.</t>
  </si>
  <si>
    <t>8.</t>
  </si>
  <si>
    <t>9.</t>
  </si>
  <si>
    <t>Karczowiska</t>
  </si>
  <si>
    <t>7.09</t>
  </si>
  <si>
    <t>Wiercień</t>
  </si>
  <si>
    <t>7.10</t>
  </si>
  <si>
    <t>Miłoradzice</t>
  </si>
  <si>
    <t>Chróstnik</t>
  </si>
  <si>
    <t>Gogołowice</t>
  </si>
  <si>
    <t>Miłosna</t>
  </si>
  <si>
    <t>Miroszowice</t>
  </si>
  <si>
    <t xml:space="preserve">Gola– Lubin  g. 7.20 </t>
  </si>
  <si>
    <t>Lubin - Miroszowice</t>
  </si>
  <si>
    <t>Gola</t>
  </si>
  <si>
    <t>Lubin – Gola</t>
  </si>
  <si>
    <t>Ustronie</t>
  </si>
  <si>
    <t>Dąbrowa Górna</t>
  </si>
  <si>
    <t>Siedlce – Dąbrowa Górna</t>
  </si>
  <si>
    <t>Księginice</t>
  </si>
  <si>
    <t>Czerniec</t>
  </si>
  <si>
    <t>Siedlce - Czerniec</t>
  </si>
  <si>
    <t>Gorzelin</t>
  </si>
  <si>
    <t>km</t>
  </si>
  <si>
    <t>Liczba dzieci</t>
  </si>
  <si>
    <t>Godz.  Przyj.</t>
  </si>
  <si>
    <t>Godz.  Wyj.</t>
  </si>
  <si>
    <t>Krzeczyn Mały</t>
  </si>
  <si>
    <t>14.00</t>
  </si>
  <si>
    <t>Obora</t>
  </si>
  <si>
    <t>cena biletu miesięcznego</t>
  </si>
  <si>
    <t>Krzeczyn Wielki. – Krzeczyn Mały.</t>
  </si>
  <si>
    <t>Gorzyca</t>
  </si>
  <si>
    <t>razem</t>
  </si>
  <si>
    <t>Niemstów - Miłosna</t>
  </si>
  <si>
    <t>Niemstów</t>
  </si>
  <si>
    <t>Składowice</t>
  </si>
  <si>
    <t>Siedlce - Składowice</t>
  </si>
  <si>
    <t>Siedlce - Ustronie</t>
  </si>
  <si>
    <t>cna biletu miesięcznego</t>
  </si>
  <si>
    <t>Lubin – Bukówna g. 12.00</t>
  </si>
  <si>
    <t xml:space="preserve">Raszowa  </t>
  </si>
  <si>
    <t xml:space="preserve">Raszówka – Raszowa </t>
  </si>
  <si>
    <t>Raszówka - Raszówka</t>
  </si>
  <si>
    <t>13.15</t>
  </si>
  <si>
    <t>Raszówka - Gorzelin</t>
  </si>
  <si>
    <t>13.05</t>
  </si>
  <si>
    <t>Gola – Lubin g. 7.20</t>
  </si>
  <si>
    <t>SP Niemstów</t>
  </si>
  <si>
    <t>SP Siedlce</t>
  </si>
  <si>
    <t>SP Szklary</t>
  </si>
  <si>
    <t>SP Osiek</t>
  </si>
  <si>
    <t>SP Raszówka</t>
  </si>
  <si>
    <t>Przedszkole Raszówka</t>
  </si>
  <si>
    <t xml:space="preserve"> </t>
  </si>
  <si>
    <t xml:space="preserve">Godz. przyj. </t>
  </si>
  <si>
    <t xml:space="preserve">Zbiorcze zestawienie </t>
  </si>
  <si>
    <t>Szkoła</t>
  </si>
  <si>
    <t>wartość brutto</t>
  </si>
  <si>
    <t>wartość netto</t>
  </si>
  <si>
    <t>wartość za 1 miesiąc</t>
  </si>
  <si>
    <t>Godz.odj.</t>
  </si>
  <si>
    <t>Iliczba dzieci</t>
  </si>
  <si>
    <t xml:space="preserve">     </t>
  </si>
  <si>
    <t>Niemstów-Gogołowice</t>
  </si>
  <si>
    <t>Bukowna</t>
  </si>
  <si>
    <t xml:space="preserve">Buczynka </t>
  </si>
  <si>
    <t>Raszówka - Buczynka</t>
  </si>
  <si>
    <t>Wsiadanie dzieci przy dowozie do szkół odbywa się na przystankach autobusowych</t>
  </si>
  <si>
    <t>Zabieranie dzieci po zakończonych zajęciach odbywa się na przystanku Raszówka I</t>
  </si>
  <si>
    <t>Niemstów-Niemstów</t>
  </si>
  <si>
    <t>Punkt Przedszk.Wiercień</t>
  </si>
  <si>
    <t>Niemstów- Miłoradzice</t>
  </si>
  <si>
    <t>Szklary Górne-Obora</t>
  </si>
  <si>
    <t>Bukowna-Lubin g. 6.50</t>
  </si>
  <si>
    <t>Lubin-Bukowna g. 12.00</t>
  </si>
  <si>
    <t>Lubin-Niemstów</t>
  </si>
  <si>
    <t>Niemstów-Osiek</t>
  </si>
  <si>
    <t>Lubin-Lubin g. 6.15</t>
  </si>
  <si>
    <t>Lubin-Lubin g.6.15</t>
  </si>
  <si>
    <t>Wsiadanie i wysiadanie przystanek  Lubin Sikorskiego Cuprum Arena</t>
  </si>
  <si>
    <t>Zabieranie dzieci po zakończonych zajęciach odbywa się na przystanku Szklary Górne Kościół</t>
  </si>
  <si>
    <t>Zabieranie dzieci po zakończonych zajęciach odbywa się na przystanku Osiek Św. Katarzyny Pętla</t>
  </si>
  <si>
    <t>Zabieranie dzieci po zakończonych zajęciach odbywa się na przystanku Krzeczyn Wielki  nż.</t>
  </si>
  <si>
    <t>7.00</t>
  </si>
  <si>
    <t>Raszówka-Zimna Woda</t>
  </si>
  <si>
    <t>Raszówka-Bukowna</t>
  </si>
  <si>
    <t>Raszówka-Lisiec</t>
  </si>
  <si>
    <t>Raszówka-Karczowiska</t>
  </si>
  <si>
    <t>Raszówka-Wiercień</t>
  </si>
  <si>
    <t>Wsiadanie i wysadzanie dzieci przy dowozie i odwozie do szkół odbywa się na przystankach autobusowych</t>
  </si>
  <si>
    <t>Niemstów-Pieszków</t>
  </si>
  <si>
    <t xml:space="preserve">wartość za 10 miesięcy </t>
  </si>
  <si>
    <t>Zabieranie dzieci po zakończonych zajęciach odbywa się na przystanku Niemstów szkoła</t>
  </si>
  <si>
    <t>7.39</t>
  </si>
  <si>
    <t>7.23</t>
  </si>
  <si>
    <t>14.35</t>
  </si>
  <si>
    <t>14.45</t>
  </si>
  <si>
    <t>Krzeczyn Wielki nż.-Lubin g. 7.23</t>
  </si>
  <si>
    <t>15.00</t>
  </si>
  <si>
    <t>15.05</t>
  </si>
  <si>
    <t>15.15</t>
  </si>
  <si>
    <t>7.15</t>
  </si>
  <si>
    <t>15.42</t>
  </si>
  <si>
    <t>12.40</t>
  </si>
  <si>
    <t>7.35</t>
  </si>
  <si>
    <t>Lubin –Bukowna g.  13.35</t>
  </si>
  <si>
    <t>Raszówka 2 ul. Witosa</t>
  </si>
  <si>
    <t>13.50</t>
  </si>
  <si>
    <t>15.02</t>
  </si>
  <si>
    <t>15.16</t>
  </si>
  <si>
    <t>14.50</t>
  </si>
  <si>
    <t>7.45</t>
  </si>
  <si>
    <t>7.50</t>
  </si>
  <si>
    <t>6.45</t>
  </si>
  <si>
    <t>Raszówka-Lubin g. 14.40</t>
  </si>
  <si>
    <t>Raszówka - Lubin g. 14.40</t>
  </si>
  <si>
    <t>Raszowka-Lubin g. 14.40</t>
  </si>
  <si>
    <t xml:space="preserve"> Raszówka-Lubin g. 14.40</t>
  </si>
  <si>
    <t>12.30</t>
  </si>
  <si>
    <t>15.12</t>
  </si>
  <si>
    <t>7.19</t>
  </si>
  <si>
    <t>7.14</t>
  </si>
  <si>
    <t>7.01</t>
  </si>
  <si>
    <t>7.08</t>
  </si>
  <si>
    <t>7.04</t>
  </si>
  <si>
    <t>12.26</t>
  </si>
  <si>
    <t>Vat</t>
  </si>
  <si>
    <t>Niemstów-Kłopotów</t>
  </si>
  <si>
    <t>Raszowa Mała</t>
  </si>
  <si>
    <t>Raszowa Mala</t>
  </si>
  <si>
    <t>Raszówka - Raszowa Mała</t>
  </si>
  <si>
    <t>Lubin – Bukówna g. 14.40</t>
  </si>
  <si>
    <t>15.55</t>
  </si>
  <si>
    <t>14.53</t>
  </si>
  <si>
    <t>6.55</t>
  </si>
  <si>
    <t>14.30</t>
  </si>
  <si>
    <t>7.27</t>
  </si>
  <si>
    <t>7.18</t>
  </si>
  <si>
    <t>14.11</t>
  </si>
  <si>
    <t>14.03</t>
  </si>
  <si>
    <t xml:space="preserve">       </t>
  </si>
  <si>
    <t>13.30</t>
  </si>
  <si>
    <t>13.59</t>
  </si>
  <si>
    <t xml:space="preserve">13.53    </t>
  </si>
  <si>
    <t>14.10</t>
  </si>
  <si>
    <t>15.17</t>
  </si>
  <si>
    <t>15.31</t>
  </si>
  <si>
    <t>16.12</t>
  </si>
  <si>
    <t>Lubin – Siedlce g. 7.00</t>
  </si>
  <si>
    <t>relacja</t>
  </si>
  <si>
    <t>godz.</t>
  </si>
  <si>
    <t>km dziennie</t>
  </si>
  <si>
    <t>km w m-cu</t>
  </si>
  <si>
    <t>km w roku szkolnym</t>
  </si>
  <si>
    <t>nr linii</t>
  </si>
  <si>
    <t>1 .</t>
  </si>
  <si>
    <t>2 .</t>
  </si>
  <si>
    <t>3 .</t>
  </si>
  <si>
    <t>4 .</t>
  </si>
  <si>
    <t>5 .</t>
  </si>
  <si>
    <t>6 .</t>
  </si>
  <si>
    <t>7 .</t>
  </si>
  <si>
    <t>8 .</t>
  </si>
  <si>
    <t>9 .</t>
  </si>
  <si>
    <t>10 .</t>
  </si>
  <si>
    <t>11 .</t>
  </si>
  <si>
    <t>12 .</t>
  </si>
  <si>
    <t>13 .</t>
  </si>
  <si>
    <t>14 .</t>
  </si>
  <si>
    <t>15 .</t>
  </si>
  <si>
    <t>16 .</t>
  </si>
  <si>
    <t>17 .</t>
  </si>
  <si>
    <t>18 .</t>
  </si>
  <si>
    <t>19 .</t>
  </si>
  <si>
    <t>20 .</t>
  </si>
  <si>
    <t>21 .</t>
  </si>
  <si>
    <t>22 .</t>
  </si>
  <si>
    <t>23 .</t>
  </si>
  <si>
    <t>24 .</t>
  </si>
  <si>
    <t>25 .</t>
  </si>
  <si>
    <t>26 .</t>
  </si>
  <si>
    <t>27 .</t>
  </si>
  <si>
    <t>28 .</t>
  </si>
  <si>
    <t>29 .</t>
  </si>
  <si>
    <t>30 .</t>
  </si>
  <si>
    <t>31 .</t>
  </si>
  <si>
    <t>32 .</t>
  </si>
  <si>
    <t>33 .</t>
  </si>
  <si>
    <t>34 .</t>
  </si>
  <si>
    <t>35 .</t>
  </si>
  <si>
    <t>36 .</t>
  </si>
  <si>
    <t>37 .</t>
  </si>
  <si>
    <t>38 .</t>
  </si>
  <si>
    <t>39 .</t>
  </si>
  <si>
    <t>40 .</t>
  </si>
  <si>
    <t>41 .</t>
  </si>
  <si>
    <t>42 .</t>
  </si>
  <si>
    <t>43 .</t>
  </si>
  <si>
    <t>44 .</t>
  </si>
  <si>
    <t>45 .</t>
  </si>
  <si>
    <t>46 .</t>
  </si>
  <si>
    <t>47 .</t>
  </si>
  <si>
    <t>48 .</t>
  </si>
  <si>
    <t>49 .</t>
  </si>
  <si>
    <t>50 .</t>
  </si>
  <si>
    <t>51 .</t>
  </si>
  <si>
    <t>52 .</t>
  </si>
  <si>
    <t>53 .</t>
  </si>
  <si>
    <t>54 .</t>
  </si>
  <si>
    <t>55 .</t>
  </si>
  <si>
    <t>56 .</t>
  </si>
  <si>
    <t>57 .</t>
  </si>
  <si>
    <t>58 .</t>
  </si>
  <si>
    <t>59 .</t>
  </si>
  <si>
    <t>60 .</t>
  </si>
  <si>
    <t>61 .</t>
  </si>
  <si>
    <t>62 .</t>
  </si>
  <si>
    <t>63 .</t>
  </si>
  <si>
    <t>64 .</t>
  </si>
  <si>
    <t>65 .</t>
  </si>
  <si>
    <t>66 .</t>
  </si>
  <si>
    <t>67 .</t>
  </si>
  <si>
    <t>68 .</t>
  </si>
  <si>
    <t>69 .</t>
  </si>
  <si>
    <t>70 .</t>
  </si>
  <si>
    <t>71 .</t>
  </si>
  <si>
    <t>72 .</t>
  </si>
  <si>
    <t>73 .</t>
  </si>
  <si>
    <t>74 .</t>
  </si>
  <si>
    <t>75 .</t>
  </si>
  <si>
    <t>76 .</t>
  </si>
  <si>
    <t>77 .</t>
  </si>
  <si>
    <t>78 .</t>
  </si>
  <si>
    <t>79 .</t>
  </si>
  <si>
    <t>80 .</t>
  </si>
  <si>
    <t>81 .</t>
  </si>
  <si>
    <t>82 .</t>
  </si>
  <si>
    <t>83 .</t>
  </si>
  <si>
    <t>84 .</t>
  </si>
  <si>
    <t>85 .</t>
  </si>
  <si>
    <t>86 .</t>
  </si>
  <si>
    <t>87 .</t>
  </si>
  <si>
    <t>88 .</t>
  </si>
  <si>
    <t>89 .</t>
  </si>
  <si>
    <t>90 .</t>
  </si>
  <si>
    <t>91 .</t>
  </si>
  <si>
    <t>92 .</t>
  </si>
  <si>
    <t>93 .</t>
  </si>
  <si>
    <t>94 .</t>
  </si>
  <si>
    <t>95 .</t>
  </si>
  <si>
    <t>96 .</t>
  </si>
  <si>
    <t>97 .</t>
  </si>
  <si>
    <t>98 .</t>
  </si>
  <si>
    <t>99 .</t>
  </si>
  <si>
    <t>100 .</t>
  </si>
  <si>
    <t>101 .</t>
  </si>
  <si>
    <t>102 .</t>
  </si>
  <si>
    <t>103 .</t>
  </si>
  <si>
    <t>104 .</t>
  </si>
  <si>
    <t>105 .</t>
  </si>
  <si>
    <t>106 .</t>
  </si>
  <si>
    <t>107 .</t>
  </si>
  <si>
    <t>108 .</t>
  </si>
  <si>
    <t>109 .</t>
  </si>
  <si>
    <t>110 .</t>
  </si>
  <si>
    <t>111 .</t>
  </si>
  <si>
    <t>112 .</t>
  </si>
  <si>
    <t>113 .</t>
  </si>
  <si>
    <t>114 .</t>
  </si>
  <si>
    <t>115 .</t>
  </si>
  <si>
    <t>116 .</t>
  </si>
  <si>
    <t>117 .</t>
  </si>
  <si>
    <t>118 .</t>
  </si>
  <si>
    <t>119 .</t>
  </si>
  <si>
    <t>120 .</t>
  </si>
  <si>
    <t>121 .</t>
  </si>
  <si>
    <t>122 .</t>
  </si>
  <si>
    <t>123 .</t>
  </si>
  <si>
    <t>124 .</t>
  </si>
  <si>
    <t>125 .</t>
  </si>
  <si>
    <t>126 .</t>
  </si>
  <si>
    <t>127 .</t>
  </si>
  <si>
    <t>128 .</t>
  </si>
  <si>
    <t>129 .</t>
  </si>
  <si>
    <t>130 .</t>
  </si>
  <si>
    <t>131 .</t>
  </si>
  <si>
    <t>132 .</t>
  </si>
  <si>
    <t>133 .</t>
  </si>
  <si>
    <t>134 .</t>
  </si>
  <si>
    <t>135 .</t>
  </si>
  <si>
    <t>136 .</t>
  </si>
  <si>
    <t>137 .</t>
  </si>
  <si>
    <t>138 .</t>
  </si>
  <si>
    <t>139 .</t>
  </si>
  <si>
    <t>140 .</t>
  </si>
  <si>
    <t>141 .</t>
  </si>
  <si>
    <t>142 .</t>
  </si>
  <si>
    <t>143 .</t>
  </si>
  <si>
    <t>144 .</t>
  </si>
  <si>
    <t>145 .</t>
  </si>
  <si>
    <t>146 .</t>
  </si>
  <si>
    <t>147 .</t>
  </si>
  <si>
    <t>148 .</t>
  </si>
  <si>
    <t>149 .</t>
  </si>
  <si>
    <t>150 .</t>
  </si>
  <si>
    <t>151 .</t>
  </si>
  <si>
    <t>152 .</t>
  </si>
  <si>
    <t>153 .</t>
  </si>
  <si>
    <t>154 .</t>
  </si>
  <si>
    <t>155 .</t>
  </si>
  <si>
    <t>156 .</t>
  </si>
  <si>
    <t>157 .</t>
  </si>
  <si>
    <t>158 .</t>
  </si>
  <si>
    <t>159 .</t>
  </si>
  <si>
    <t>160 .</t>
  </si>
  <si>
    <t>161 .</t>
  </si>
  <si>
    <t>162 .</t>
  </si>
  <si>
    <t>163 .</t>
  </si>
  <si>
    <t>164 .</t>
  </si>
  <si>
    <t>165 .</t>
  </si>
  <si>
    <t>166 .</t>
  </si>
  <si>
    <t>167 .</t>
  </si>
  <si>
    <t>168 .</t>
  </si>
  <si>
    <t>169 .</t>
  </si>
  <si>
    <t>170 .</t>
  </si>
  <si>
    <t>171 .</t>
  </si>
  <si>
    <t>172 .</t>
  </si>
  <si>
    <t>173 .</t>
  </si>
  <si>
    <t>174 .</t>
  </si>
  <si>
    <t>175 .</t>
  </si>
  <si>
    <t>176 .</t>
  </si>
  <si>
    <t>177 .</t>
  </si>
  <si>
    <t>178 .</t>
  </si>
  <si>
    <t>179 .</t>
  </si>
  <si>
    <t>Lubin-Lubin</t>
  </si>
  <si>
    <t>12.15</t>
  </si>
  <si>
    <t>Gorzyca-Lubin</t>
  </si>
  <si>
    <t>12.48</t>
  </si>
  <si>
    <t>Lubin-Krzeczyn Mały</t>
  </si>
  <si>
    <t>12.25</t>
  </si>
  <si>
    <t>13.45</t>
  </si>
  <si>
    <t>12.00</t>
  </si>
  <si>
    <t>Lubin-Chocianów</t>
  </si>
  <si>
    <t>Lubin-Gola</t>
  </si>
  <si>
    <t>7.05</t>
  </si>
  <si>
    <t>Lubin-Prochowice-Lubin</t>
  </si>
  <si>
    <t>6.35</t>
  </si>
  <si>
    <t>Lubin -Bukowna</t>
  </si>
  <si>
    <t>6.00</t>
  </si>
  <si>
    <t>Lubin-Bukowna</t>
  </si>
  <si>
    <t>Bukowna-Lubin</t>
  </si>
  <si>
    <t>6.15</t>
  </si>
  <si>
    <t>Lubin-Raszowa</t>
  </si>
  <si>
    <t>Niemstów-lubin</t>
  </si>
  <si>
    <t>Siedlce-Lubin</t>
  </si>
  <si>
    <t>Lubin-Siedlce</t>
  </si>
  <si>
    <t>Raszówka-Lubin</t>
  </si>
  <si>
    <t>Lubin-Szklary</t>
  </si>
  <si>
    <t>wrzesień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</si>
  <si>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</si>
  <si>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</si>
  <si>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</si>
  <si>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</si>
  <si>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</si>
  <si>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</si>
  <si>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</si>
  <si>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</si>
  <si>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</si>
  <si>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Lubin-Krzeczyn Wielki</t>
  </si>
  <si>
    <t>Zabieranie dzieci po zakończonych zajęciach odbywa się na przystanku Raszówka 1 Maja Szkoła</t>
  </si>
  <si>
    <t>Zabieranie dzieci po zakończonych zajęciach odbywa się na przystanku Wiercień</t>
  </si>
  <si>
    <t xml:space="preserve">    </t>
  </si>
  <si>
    <t>Krzeczyn Wielki – Chróstnik</t>
  </si>
  <si>
    <t>Lubin-Lubin g. 12.15</t>
  </si>
  <si>
    <t>Lubin – Kłopotów g. 13.15</t>
  </si>
  <si>
    <t>13.02</t>
  </si>
  <si>
    <t>12.56</t>
  </si>
  <si>
    <t>13.13</t>
  </si>
  <si>
    <t>12.55</t>
  </si>
  <si>
    <t>14.18</t>
  </si>
  <si>
    <t>15.24</t>
  </si>
  <si>
    <t>12.44</t>
  </si>
  <si>
    <t>13.44</t>
  </si>
  <si>
    <t>Gorzyca – Lubin g. 7.30</t>
  </si>
  <si>
    <t>13.20</t>
  </si>
  <si>
    <t>14.20</t>
  </si>
  <si>
    <t>Zabieranie dzieci po zakończonych zajęciach odbywa się  na przystanku Siedlce szkoła</t>
  </si>
  <si>
    <t>15.48</t>
  </si>
  <si>
    <t>13.42</t>
  </si>
  <si>
    <t>13.49</t>
  </si>
  <si>
    <t>12.38</t>
  </si>
  <si>
    <t>13.35</t>
  </si>
  <si>
    <t>13.26</t>
  </si>
  <si>
    <t>14.56</t>
  </si>
  <si>
    <t>7.44</t>
  </si>
  <si>
    <t>6.52</t>
  </si>
  <si>
    <t>6.58</t>
  </si>
  <si>
    <t>15.29</t>
  </si>
  <si>
    <t>Polkowice-Lubin  g. 14.05</t>
  </si>
  <si>
    <t>14.34</t>
  </si>
  <si>
    <t>14.44</t>
  </si>
  <si>
    <t>7.22</t>
  </si>
  <si>
    <t>15.20</t>
  </si>
  <si>
    <t>Siedlce-Lubin g. 13.30</t>
  </si>
  <si>
    <t>Siedlce-Lubin g. 15.10</t>
  </si>
  <si>
    <t>13.51</t>
  </si>
  <si>
    <t>15.10</t>
  </si>
  <si>
    <t>13.39</t>
  </si>
  <si>
    <t>15.18</t>
  </si>
  <si>
    <t>13.37</t>
  </si>
  <si>
    <t>Lubin-Krzeczyn Mały g. 12.15</t>
  </si>
  <si>
    <t>Lubin-Krzeczyn Mały g. 14.00</t>
  </si>
  <si>
    <t>Krzeczyn Mały-Lubin g. 12.38</t>
  </si>
  <si>
    <t>Osiek-Pieszków</t>
  </si>
  <si>
    <t>Lubin-Gola g. 15.10</t>
  </si>
  <si>
    <t>15.35</t>
  </si>
  <si>
    <t>7.16</t>
  </si>
  <si>
    <t>uwagi</t>
  </si>
  <si>
    <t>15.27</t>
  </si>
  <si>
    <t>Wiercień-Zimna Woda</t>
  </si>
  <si>
    <t>Dowóz  dzieci  do  Szkoły Podstawowej Nr 7  w  Lubinie  w roku szkolnym 2019/2020</t>
  </si>
  <si>
    <t xml:space="preserve">Lubin - Chróstnik g. 15.15 </t>
  </si>
  <si>
    <t>12.50</t>
  </si>
  <si>
    <t>7.26</t>
  </si>
  <si>
    <t>7.17</t>
  </si>
  <si>
    <t>14.01</t>
  </si>
  <si>
    <t>14.36</t>
  </si>
  <si>
    <t>14.28</t>
  </si>
  <si>
    <t>7.24</t>
  </si>
  <si>
    <t>14.17</t>
  </si>
  <si>
    <t>Bukówna - Lubin g. 13.00</t>
  </si>
  <si>
    <t>12.22</t>
  </si>
  <si>
    <t>12.58</t>
  </si>
  <si>
    <t>15.04</t>
  </si>
  <si>
    <t>15.50</t>
  </si>
  <si>
    <t>14.04</t>
  </si>
  <si>
    <t>Bukówna-Lubin g. 13.00</t>
  </si>
  <si>
    <t>13.21</t>
  </si>
  <si>
    <t>15.09</t>
  </si>
  <si>
    <t>12.39</t>
  </si>
  <si>
    <t>13.55</t>
  </si>
  <si>
    <t>Szklary Górne-Lubin g. 12.45</t>
  </si>
  <si>
    <t>12.45</t>
  </si>
  <si>
    <t>14.23</t>
  </si>
  <si>
    <t>Krzeczyn Wielki - Gorzyca</t>
  </si>
  <si>
    <t>12.33</t>
  </si>
  <si>
    <t>Krzeczyn Wielki</t>
  </si>
  <si>
    <t>Krzeczyn Wielki - Krzeczyn Wielki</t>
  </si>
  <si>
    <t>12.46</t>
  </si>
  <si>
    <t>Krzeczyn Mały - Lubin g. 14.23</t>
  </si>
  <si>
    <t>Siedlce - Księginice</t>
  </si>
  <si>
    <t>15.25</t>
  </si>
  <si>
    <t>13.38</t>
  </si>
  <si>
    <t>Czerniec-Siedlce szkoła g. 7.20</t>
  </si>
  <si>
    <t>Lubin – Lubin g. 15.00</t>
  </si>
  <si>
    <t>15.44</t>
  </si>
  <si>
    <t>Prochowice-Lubin g. 7.05</t>
  </si>
  <si>
    <t>15.36</t>
  </si>
  <si>
    <t>15.38</t>
  </si>
  <si>
    <t>Lubin – Niemstów g. 7.00</t>
  </si>
  <si>
    <t>7.40</t>
  </si>
  <si>
    <t>Lubin-Niemstów g. 7.00</t>
  </si>
  <si>
    <t>Niemstów-Lubin g. 7.35</t>
  </si>
  <si>
    <t>Dowóz  dzieci  do  Szkoły Podstawowej w Krzeczynie Wielkim w roku szkolnym 2020/2021</t>
  </si>
  <si>
    <t>Dowóz  dzieci  do  Szkoły Podstawowej w Szklarach Górnych w roku szkolnym 2020/2021</t>
  </si>
  <si>
    <t>Dowóz  dzieci  do  Szkoły Podstawowej w Raszówce w roku szkolnym 2020/2021</t>
  </si>
  <si>
    <t>Dowóz  dzieci  do  Przedszkola  w Raszówce  w roku szkolnym 2020/2021</t>
  </si>
  <si>
    <t>Dowóz  dzieci  do  Punktu Przedszkolnego w Wiercieniu w roku 2020/2021</t>
  </si>
  <si>
    <t>Dowóz  dzieci  do  Szkoły Podstawowej w Niemstowie w roku szkolnym 2020/2021</t>
  </si>
  <si>
    <t>Rok 2019</t>
  </si>
  <si>
    <t>Rok 2020</t>
  </si>
  <si>
    <t>Różnica</t>
  </si>
  <si>
    <t>SP Krzeczyn</t>
  </si>
  <si>
    <t>Lubin-Szklary Górne g. 7.42</t>
  </si>
  <si>
    <t>7.52</t>
  </si>
  <si>
    <t>Bukówna – Raszowa Duża g. 6.50</t>
  </si>
  <si>
    <t>13.47</t>
  </si>
  <si>
    <t>Siedlce-Miroszowice</t>
  </si>
  <si>
    <t>Rasz. Mała-Niemstów g. 7.30</t>
  </si>
  <si>
    <t>7.41</t>
  </si>
  <si>
    <t>16,02</t>
  </si>
  <si>
    <t>16.05</t>
  </si>
  <si>
    <t>7.31</t>
  </si>
  <si>
    <t>7.32</t>
  </si>
  <si>
    <t>Bukówna – Raszowa D.  g. 6.50</t>
  </si>
  <si>
    <t>Raszowa Duża</t>
  </si>
  <si>
    <t>Raszówka-Raszowa D.</t>
  </si>
  <si>
    <t>Raszówka-Raszówka</t>
  </si>
  <si>
    <t>Raszówka-Raszowa M.</t>
  </si>
  <si>
    <t>razem    bez            Karczowisk</t>
  </si>
  <si>
    <t>Lubin - Siedlce 6.55</t>
  </si>
  <si>
    <t>7.06</t>
  </si>
  <si>
    <t>Bukówna – Lubin  g. 6.50</t>
  </si>
  <si>
    <t>Bukówna – Raszowa D g. 6.50</t>
  </si>
  <si>
    <t>Osiek–Bukowna g.  13.40</t>
  </si>
  <si>
    <t>Osiek- Bukowna  g. 13.40</t>
  </si>
  <si>
    <t>Osiek-Bukowna g.13.40</t>
  </si>
  <si>
    <t>Lubin - Krzeczyn Wielki  g. 7.10</t>
  </si>
  <si>
    <t>Krzeczyn M. – Gorzyca g. 7.15</t>
  </si>
  <si>
    <t>Krzeczyn Mały - Gorzyca g. 7.15</t>
  </si>
  <si>
    <t>Lubin - Krzeczyn Wielki g. 7.10</t>
  </si>
  <si>
    <t>Lubin - Lubin g. 15.05 tylko w piatki</t>
  </si>
  <si>
    <t>Bukowna – Raszowa Duża g. 6.50</t>
  </si>
  <si>
    <t>Bukowna – Lubin g. 6.50</t>
  </si>
  <si>
    <t>Lubin – Bukowna g. 12.00</t>
  </si>
  <si>
    <t>Bukowna - Lubin g. 13.00</t>
  </si>
  <si>
    <t>Bukowna – Lubin  g. 6.50</t>
  </si>
  <si>
    <t>Bukowna-Lubin g. 13.00</t>
  </si>
  <si>
    <t>Bukowna – Raszowa D.  g. 6.50</t>
  </si>
  <si>
    <t>Lubin – Bukowna g. 14.40</t>
  </si>
  <si>
    <t>Bukowna – Raszowa D g. 6.50</t>
  </si>
  <si>
    <t>Buczynka</t>
  </si>
  <si>
    <t>645</t>
  </si>
  <si>
    <t>Dowóz  dzieci  do  Szkoły Podstawowej w Siedlcach w roku szkolnym 2020/2021 - od stycznia do czerwca 2021</t>
  </si>
  <si>
    <t>Dowóz  dzieci  do  Szkoły Podstawowej w Osieku w roku 2020/2021 - od stycznia do czerwca 2021</t>
  </si>
  <si>
    <t>Dowóz  dzieci  do  Szkoły Podstawowej w Raszówce w roku szkolnym 2020/2021 - od stycznia do czerwca 2021</t>
  </si>
  <si>
    <t>Dowóz  dzieci  do  Szkoły Podstawowej w Krzeczynie Wielkim w roku szkolnym 2020/2021 - od stycznia do czerwca 2021</t>
  </si>
  <si>
    <t>Dowóz  dzieci  do  Szkoły Podstawowej w Szklarach Górnych w roku szkolnym 2020/2021 - od stycznia do czerwca 2021</t>
  </si>
  <si>
    <t>Dowóz  dzieci  do  Punktu Przedszkolnego w Wiercieniu w roku 2020/2021 - od stycznia do czerwca 2021</t>
  </si>
  <si>
    <t xml:space="preserve">Dowóz  dzieci  do  Szkoły Podstawowej w Siedlcach w roku szkolnym 2020/2021 </t>
  </si>
  <si>
    <t xml:space="preserve">wartość za 6 miesięcy </t>
  </si>
  <si>
    <t>Dowóz  dzieci  do  Przedszkola  w Raszówce  w roku szkolnym 2020/2021 - od stycznia do czerwca 2021</t>
  </si>
  <si>
    <t>oferta z dnia 09.11.2020</t>
  </si>
  <si>
    <t>różnica</t>
  </si>
  <si>
    <t>IX do XII 2020</t>
  </si>
  <si>
    <t>I do VI 2021</t>
  </si>
  <si>
    <t>wersja bez podwyżki</t>
  </si>
  <si>
    <t>różnica po podwyżce</t>
  </si>
  <si>
    <t>różnica po podwyżce za 1 m-c</t>
  </si>
  <si>
    <t>wersja bez podwyzki 1 m-c</t>
  </si>
  <si>
    <t>Szklary Górne-Lubin g. 12.30</t>
  </si>
  <si>
    <t>7.37</t>
  </si>
  <si>
    <t>Lubin-Lubin g.6.23</t>
  </si>
  <si>
    <t>7.03</t>
  </si>
  <si>
    <t>Bukowna – Lubin g. 6.45</t>
  </si>
  <si>
    <t>Prochowice-Lubin g. 7.15</t>
  </si>
  <si>
    <t>Lubin – Niemstów g. 7.09</t>
  </si>
  <si>
    <t>Dowóz  dzieci  do  Szkoły Podstawowej w Raszówce w roku szkolnym 2021/2022</t>
  </si>
  <si>
    <t>15.03</t>
  </si>
  <si>
    <t>15.47</t>
  </si>
  <si>
    <t>15.49</t>
  </si>
  <si>
    <t>14.57</t>
  </si>
  <si>
    <t>14.54</t>
  </si>
  <si>
    <t>15.30</t>
  </si>
  <si>
    <t xml:space="preserve"> i tak jest i ma być to kurs Lubin - Bukowna g, 13.35 należy rozpocząc z Osieka.</t>
  </si>
  <si>
    <t>15.13</t>
  </si>
  <si>
    <t>Osiek–Bukowna g.  13.35</t>
  </si>
  <si>
    <t>15,04</t>
  </si>
  <si>
    <t>7,10</t>
  </si>
  <si>
    <t>12,22</t>
  </si>
  <si>
    <t>Lubin–Bukowna g.  13.35</t>
  </si>
  <si>
    <t>10.</t>
  </si>
  <si>
    <t>Wsiadanie uczniów przy dowozie do szkół odbywa się na przystankach autobusowych</t>
  </si>
  <si>
    <t>Zabieranie uczniów po zakończonych zajęciach odbywa się na przystanku Raszówka I</t>
  </si>
  <si>
    <t>Dowóz  uczniów do  Szkoły Podstawowej im. Orła Białego w Raszówce                                                                w roku szkolnym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</si>
</sst>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 x14ac:knownFonts="1">
    <font>
      <sz val="10"/>
      <name val="Arial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3" fillId="0" borderId="0" xfId="0" applyFont="1" applyAlignment="1"/>
    <xf numFmtId="2" fontId="11" fillId="0" borderId="0" xfId="0" applyNumberFormat="1" applyFont="1" applyFill="1" applyAlignment="1">
      <alignment horizontal="center" vertical="center"/>
    </xf>
    <xf numFmtId="0" fontId="12" fillId="0" borderId="0" xfId="0" applyFont="1"/>
    <xf numFmtId="2" fontId="0" fillId="0" borderId="0" xfId="0" applyNumberFormat="1" applyFill="1"/>
    <xf numFmtId="2" fontId="12" fillId="0" borderId="0" xfId="0" applyNumberFormat="1" applyFont="1"/>
    <xf numFmtId="0" fontId="0" fillId="2" borderId="0" xfId="0" applyFill="1"/>
    <xf numFmtId="2" fontId="3" fillId="0" borderId="0" xfId="0" applyNumberFormat="1" applyFont="1" applyAlignment="1"/>
    <xf numFmtId="2" fontId="6" fillId="0" borderId="0" xfId="0" applyNumberFormat="1" applyFont="1" applyAlignment="1">
      <alignment horizontal="center"/>
    </xf>
    <xf numFmtId="0" fontId="6" fillId="0" borderId="3" xfId="0" applyFont="1" applyBorder="1" applyAlignment="1"/>
    <xf numFmtId="2" fontId="0" fillId="0" borderId="0" xfId="0" applyNumberFormat="1" applyAlignment="1">
      <alignment horizontal="center"/>
    </xf>
    <xf numFmtId="2" fontId="8" fillId="0" borderId="0" xfId="0" applyNumberFormat="1" applyFont="1"/>
    <xf numFmtId="0" fontId="9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10" fillId="0" borderId="0" xfId="0" applyFont="1" applyAlignment="1"/>
    <xf numFmtId="0" fontId="7" fillId="0" borderId="0" xfId="0" applyFont="1" applyAlignment="1">
      <alignment horizontal="center"/>
    </xf>
    <xf numFmtId="0" fontId="0" fillId="3" borderId="0" xfId="0" applyFill="1"/>
    <xf numFmtId="0" fontId="4" fillId="3" borderId="4" xfId="0" applyFont="1" applyFill="1" applyBorder="1" applyAlignment="1">
      <alignment horizontal="center" vertical="top" wrapText="1"/>
    </xf>
    <xf numFmtId="0" fontId="12" fillId="3" borderId="0" xfId="0" applyFont="1" applyFill="1"/>
    <xf numFmtId="0" fontId="11" fillId="3" borderId="0" xfId="0" applyFont="1" applyFill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2" fontId="7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11" fillId="3" borderId="0" xfId="0" applyFont="1" applyFill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3" fillId="3" borderId="0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2" fontId="0" fillId="3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2" fontId="6" fillId="3" borderId="0" xfId="0" applyNumberFormat="1" applyFont="1" applyFill="1" applyAlignment="1">
      <alignment horizontal="center" vertical="center"/>
    </xf>
    <xf numFmtId="0" fontId="4" fillId="3" borderId="0" xfId="0" applyFont="1" applyFill="1"/>
    <xf numFmtId="0" fontId="2" fillId="3" borderId="0" xfId="0" applyFont="1" applyFill="1"/>
    <xf numFmtId="0" fontId="3" fillId="3" borderId="0" xfId="0" applyFont="1" applyFill="1" applyAlignment="1"/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3" fillId="3" borderId="0" xfId="0" applyFont="1" applyFill="1"/>
    <xf numFmtId="0" fontId="12" fillId="3" borderId="0" xfId="0" applyFont="1" applyFill="1" applyAlignment="1">
      <alignment horizontal="right"/>
    </xf>
    <xf numFmtId="2" fontId="7" fillId="3" borderId="0" xfId="0" applyNumberFormat="1" applyFont="1" applyFill="1"/>
    <xf numFmtId="2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right"/>
    </xf>
    <xf numFmtId="2" fontId="0" fillId="3" borderId="0" xfId="0" applyNumberFormat="1" applyFill="1"/>
    <xf numFmtId="2" fontId="4" fillId="3" borderId="4" xfId="0" applyNumberFormat="1" applyFont="1" applyFill="1" applyBorder="1" applyAlignment="1">
      <alignment horizontal="center" vertical="top" wrapText="1"/>
    </xf>
    <xf numFmtId="2" fontId="4" fillId="3" borderId="6" xfId="0" applyNumberFormat="1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right" vertical="top" wrapText="1"/>
    </xf>
    <xf numFmtId="2" fontId="7" fillId="3" borderId="0" xfId="0" applyNumberFormat="1" applyFont="1" applyFill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vertical="center"/>
    </xf>
    <xf numFmtId="2" fontId="12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2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right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/>
    <xf numFmtId="0" fontId="2" fillId="3" borderId="1" xfId="0" applyFont="1" applyFill="1" applyBorder="1"/>
    <xf numFmtId="2" fontId="7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2" fontId="6" fillId="4" borderId="1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0" fontId="13" fillId="4" borderId="3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top" wrapText="1"/>
    </xf>
    <xf numFmtId="49" fontId="8" fillId="4" borderId="1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49" fontId="4" fillId="3" borderId="7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2" fontId="7" fillId="3" borderId="0" xfId="0" applyNumberFormat="1" applyFont="1" applyFill="1" applyAlignment="1">
      <alignment horizontal="center" vertical="center"/>
    </xf>
    <xf numFmtId="0" fontId="4" fillId="3" borderId="10" xfId="0" applyFont="1" applyFill="1" applyBorder="1" applyAlignment="1">
      <alignment horizontal="right" vertical="top" wrapText="1"/>
    </xf>
    <xf numFmtId="0" fontId="4" fillId="3" borderId="10" xfId="0" applyFont="1" applyFill="1" applyBorder="1" applyAlignment="1">
      <alignment vertical="top" wrapText="1"/>
    </xf>
    <xf numFmtId="49" fontId="4" fillId="3" borderId="10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3" borderId="0" xfId="0" applyFont="1" applyFill="1" applyBorder="1"/>
    <xf numFmtId="0" fontId="15" fillId="5" borderId="0" xfId="0" applyFont="1" applyFill="1" applyBorder="1"/>
    <xf numFmtId="0" fontId="15" fillId="3" borderId="10" xfId="0" applyFont="1" applyFill="1" applyBorder="1"/>
    <xf numFmtId="0" fontId="15" fillId="3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0" fontId="6" fillId="0" borderId="13" xfId="0" applyFont="1" applyBorder="1" applyAlignment="1"/>
    <xf numFmtId="0" fontId="0" fillId="0" borderId="14" xfId="0" applyBorder="1" applyAlignment="1"/>
    <xf numFmtId="2" fontId="7" fillId="0" borderId="10" xfId="0" applyNumberFormat="1" applyFont="1" applyBorder="1" applyAlignment="1">
      <alignment horizont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2" fontId="0" fillId="3" borderId="7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top" wrapText="1"/>
    </xf>
    <xf numFmtId="2" fontId="0" fillId="3" borderId="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2" fontId="0" fillId="4" borderId="0" xfId="0" applyNumberFormat="1" applyFill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left"/>
    </xf>
    <xf numFmtId="0" fontId="4" fillId="3" borderId="17" xfId="0" applyFont="1" applyFill="1" applyBorder="1" applyAlignment="1">
      <alignment vertical="top" wrapText="1"/>
    </xf>
    <xf numFmtId="0" fontId="4" fillId="3" borderId="22" xfId="0" applyFont="1" applyFill="1" applyBorder="1" applyAlignment="1">
      <alignment vertical="top" wrapText="1"/>
    </xf>
    <xf numFmtId="0" fontId="4" fillId="3" borderId="23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2" fontId="6" fillId="3" borderId="1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2" fontId="0" fillId="3" borderId="7" xfId="0" applyNumberForma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0" fillId="6" borderId="0" xfId="0" applyFill="1"/>
    <xf numFmtId="2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6" fillId="3" borderId="0" xfId="0" applyFont="1" applyFill="1" applyAlignment="1">
      <alignment horizontal="center" vertical="center"/>
    </xf>
    <xf numFmtId="2" fontId="1" fillId="3" borderId="0" xfId="0" applyNumberFormat="1" applyFont="1" applyFill="1"/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5" fillId="3" borderId="1" xfId="0" applyNumberFormat="1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49" fontId="19" fillId="3" borderId="1" xfId="0" applyNumberFormat="1" applyFont="1" applyFill="1" applyBorder="1" applyAlignment="1">
      <alignment horizontal="center" vertical="top" wrapText="1"/>
    </xf>
    <xf numFmtId="49" fontId="15" fillId="3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top" wrapText="1"/>
    </xf>
    <xf numFmtId="2" fontId="0" fillId="4" borderId="7" xfId="0" applyNumberFormat="1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0" fillId="4" borderId="20" xfId="0" applyNumberForma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4" borderId="9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2" fontId="0" fillId="4" borderId="12" xfId="0" applyNumberForma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2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top" wrapText="1"/>
    </xf>
    <xf numFmtId="2" fontId="0" fillId="3" borderId="12" xfId="0" applyNumberForma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2" fontId="0" fillId="3" borderId="7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horizontal="right" vertical="top" wrapText="1"/>
    </xf>
    <xf numFmtId="0" fontId="4" fillId="3" borderId="17" xfId="0" applyFont="1" applyFill="1" applyBorder="1" applyAlignment="1">
      <alignment horizontal="center" vertical="top" wrapText="1"/>
    </xf>
    <xf numFmtId="2" fontId="0" fillId="3" borderId="20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0" fillId="3" borderId="25" xfId="0" applyNumberForma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2" fontId="0" fillId="4" borderId="23" xfId="0" applyNumberForma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3" borderId="9" xfId="0" applyFill="1" applyBorder="1" applyAlignment="1">
      <alignment horizontal="center" vertical="center"/>
    </xf>
    <xf numFmtId="2" fontId="0" fillId="3" borderId="9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2" fontId="0" fillId="3" borderId="23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D72" sqref="D72"/>
    </sheetView>
  </sheetViews>
  <sheetFormatPr defaultColWidth="8.85546875" defaultRowHeight="12.75" x14ac:dyDescent="0.2"/>
  <cols>
    <col min="1" max="1" width="6.42578125" style="32" customWidth="1"/>
    <col min="2" max="2" width="20.28515625" style="32" customWidth="1"/>
    <col min="3" max="3" width="9.140625" style="32" customWidth="1"/>
    <col min="4" max="4" width="29.28515625" style="32" customWidth="1"/>
    <col min="5" max="5" width="9.140625" style="32" customWidth="1"/>
    <col min="6" max="6" width="11.7109375" style="32" customWidth="1"/>
    <col min="7" max="7" width="9.140625" style="32" customWidth="1"/>
    <col min="8" max="8" width="13.42578125" style="32" customWidth="1"/>
    <col min="9" max="9" width="11.42578125" style="32" customWidth="1"/>
    <col min="10" max="11" width="9.140625" style="32" customWidth="1"/>
    <col min="12" max="12" width="8.85546875" customWidth="1"/>
    <col min="13" max="13" width="12" customWidth="1"/>
  </cols>
  <sheetData>
    <row r="1" spans="1:16" x14ac:dyDescent="0.2">
      <c r="A1" s="60"/>
      <c r="J1" s="32" t="s">
        <v>87</v>
      </c>
    </row>
    <row r="2" spans="1:16" ht="15.75" x14ac:dyDescent="0.25">
      <c r="A2" s="258" t="s">
        <v>493</v>
      </c>
      <c r="B2" s="258"/>
      <c r="C2" s="258"/>
      <c r="D2" s="258"/>
      <c r="E2" s="258"/>
      <c r="F2" s="258"/>
      <c r="G2" s="258"/>
      <c r="H2" s="258"/>
      <c r="I2" s="258"/>
      <c r="J2" s="61"/>
      <c r="K2" s="61"/>
    </row>
    <row r="3" spans="1:16" ht="16.5" thickBot="1" x14ac:dyDescent="0.3">
      <c r="A3" s="81"/>
    </row>
    <row r="4" spans="1:16" s="3" customFormat="1" ht="31.5" x14ac:dyDescent="0.2">
      <c r="A4" s="62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47</v>
      </c>
      <c r="H4" s="33" t="s">
        <v>54</v>
      </c>
      <c r="I4" s="63" t="s">
        <v>57</v>
      </c>
      <c r="J4" s="48"/>
      <c r="K4" s="48"/>
    </row>
    <row r="5" spans="1:16" ht="15.95" customHeight="1" x14ac:dyDescent="0.2">
      <c r="A5" s="256" t="s">
        <v>6</v>
      </c>
      <c r="B5" s="85" t="s">
        <v>31</v>
      </c>
      <c r="C5" s="242">
        <v>33</v>
      </c>
      <c r="D5" s="113" t="s">
        <v>503</v>
      </c>
      <c r="E5" s="112" t="s">
        <v>16</v>
      </c>
      <c r="F5" s="112" t="s">
        <v>137</v>
      </c>
      <c r="G5" s="243">
        <v>11</v>
      </c>
      <c r="H5" s="244">
        <v>189.79</v>
      </c>
      <c r="I5" s="267">
        <f>C5*H5</f>
        <v>6263.07</v>
      </c>
      <c r="M5">
        <f>C5*H5</f>
        <v>6263.07</v>
      </c>
    </row>
    <row r="6" spans="1:16" ht="15.95" customHeight="1" x14ac:dyDescent="0.2">
      <c r="A6" s="256"/>
      <c r="B6" s="262" t="s">
        <v>96</v>
      </c>
      <c r="C6" s="242"/>
      <c r="D6" s="91" t="s">
        <v>398</v>
      </c>
      <c r="E6" s="93" t="s">
        <v>143</v>
      </c>
      <c r="F6" s="93" t="s">
        <v>400</v>
      </c>
      <c r="G6" s="243"/>
      <c r="H6" s="244"/>
      <c r="I6" s="267"/>
      <c r="M6">
        <f t="shared" ref="M6:M34" si="0">C6*H6</f>
        <v>0</v>
      </c>
    </row>
    <row r="7" spans="1:16" ht="15.95" customHeight="1" x14ac:dyDescent="0.2">
      <c r="A7" s="256"/>
      <c r="B7" s="263"/>
      <c r="C7" s="242"/>
      <c r="D7" s="91" t="s">
        <v>399</v>
      </c>
      <c r="E7" s="93" t="s">
        <v>166</v>
      </c>
      <c r="F7" s="93" t="s">
        <v>167</v>
      </c>
      <c r="G7" s="243"/>
      <c r="H7" s="244"/>
      <c r="I7" s="267"/>
      <c r="M7">
        <f t="shared" si="0"/>
        <v>0</v>
      </c>
    </row>
    <row r="8" spans="1:16" ht="15.95" customHeight="1" x14ac:dyDescent="0.2">
      <c r="A8" s="256"/>
      <c r="B8" s="266"/>
      <c r="C8" s="242"/>
      <c r="D8" s="91" t="s">
        <v>479</v>
      </c>
      <c r="E8" s="93" t="s">
        <v>125</v>
      </c>
      <c r="F8" s="93" t="s">
        <v>480</v>
      </c>
      <c r="G8" s="243"/>
      <c r="H8" s="244"/>
      <c r="I8" s="267"/>
      <c r="M8">
        <f t="shared" si="0"/>
        <v>0</v>
      </c>
    </row>
    <row r="9" spans="1:16" ht="15.95" customHeight="1" x14ac:dyDescent="0.2">
      <c r="A9" s="256" t="s">
        <v>9</v>
      </c>
      <c r="B9" s="55" t="s">
        <v>34</v>
      </c>
      <c r="C9" s="242">
        <v>27</v>
      </c>
      <c r="D9" s="113" t="s">
        <v>503</v>
      </c>
      <c r="E9" s="112" t="s">
        <v>504</v>
      </c>
      <c r="F9" s="112" t="s">
        <v>137</v>
      </c>
      <c r="G9" s="243">
        <v>6</v>
      </c>
      <c r="H9" s="244">
        <v>149.72999999999999</v>
      </c>
      <c r="I9" s="267">
        <f>C9*H9</f>
        <v>4042.7099999999996</v>
      </c>
      <c r="M9">
        <f t="shared" si="0"/>
        <v>4042.7099999999996</v>
      </c>
    </row>
    <row r="10" spans="1:16" ht="15.95" customHeight="1" x14ac:dyDescent="0.2">
      <c r="A10" s="256"/>
      <c r="B10" s="250" t="s">
        <v>58</v>
      </c>
      <c r="C10" s="242"/>
      <c r="D10" s="91" t="s">
        <v>398</v>
      </c>
      <c r="E10" s="93" t="s">
        <v>143</v>
      </c>
      <c r="F10" s="93" t="s">
        <v>400</v>
      </c>
      <c r="G10" s="243"/>
      <c r="H10" s="244"/>
      <c r="I10" s="267"/>
      <c r="M10">
        <f t="shared" si="0"/>
        <v>0</v>
      </c>
    </row>
    <row r="11" spans="1:16" ht="15.95" customHeight="1" x14ac:dyDescent="0.2">
      <c r="A11" s="256"/>
      <c r="B11" s="251"/>
      <c r="C11" s="242"/>
      <c r="D11" s="91" t="s">
        <v>399</v>
      </c>
      <c r="E11" s="93" t="s">
        <v>166</v>
      </c>
      <c r="F11" s="93" t="s">
        <v>430</v>
      </c>
      <c r="G11" s="243"/>
      <c r="H11" s="244"/>
      <c r="I11" s="267"/>
      <c r="M11">
        <f t="shared" si="0"/>
        <v>0</v>
      </c>
    </row>
    <row r="12" spans="1:16" ht="15.95" customHeight="1" x14ac:dyDescent="0.2">
      <c r="A12" s="256"/>
      <c r="B12" s="264"/>
      <c r="C12" s="242"/>
      <c r="D12" s="91" t="s">
        <v>479</v>
      </c>
      <c r="E12" s="93" t="s">
        <v>125</v>
      </c>
      <c r="F12" s="93" t="s">
        <v>482</v>
      </c>
      <c r="G12" s="243"/>
      <c r="H12" s="244"/>
      <c r="I12" s="267"/>
      <c r="M12">
        <f t="shared" si="0"/>
        <v>0</v>
      </c>
    </row>
    <row r="13" spans="1:16" ht="15.95" customHeight="1" x14ac:dyDescent="0.2">
      <c r="A13" s="256" t="s">
        <v>12</v>
      </c>
      <c r="B13" s="261" t="s">
        <v>59</v>
      </c>
      <c r="C13" s="106">
        <v>13</v>
      </c>
      <c r="D13" s="113" t="s">
        <v>481</v>
      </c>
      <c r="E13" s="93" t="s">
        <v>453</v>
      </c>
      <c r="F13" s="93" t="s">
        <v>17</v>
      </c>
      <c r="G13" s="121">
        <v>3</v>
      </c>
      <c r="H13" s="122">
        <v>109.98</v>
      </c>
      <c r="I13" s="267">
        <f>(C13*H13)+(C14*H15)</f>
        <v>4729.1400000000003</v>
      </c>
      <c r="M13">
        <f>C13*H13</f>
        <v>1429.74</v>
      </c>
    </row>
    <row r="14" spans="1:16" ht="15.95" customHeight="1" x14ac:dyDescent="0.2">
      <c r="A14" s="256"/>
      <c r="B14" s="261"/>
      <c r="C14" s="252">
        <v>30</v>
      </c>
      <c r="D14" s="113" t="s">
        <v>503</v>
      </c>
      <c r="E14" s="93" t="s">
        <v>136</v>
      </c>
      <c r="F14" s="93" t="s">
        <v>137</v>
      </c>
      <c r="G14" s="254">
        <v>3</v>
      </c>
      <c r="H14" s="126"/>
      <c r="I14" s="267"/>
      <c r="M14">
        <f>C14*H15</f>
        <v>3299.4</v>
      </c>
      <c r="P14">
        <f>M13+M14</f>
        <v>4729.1400000000003</v>
      </c>
    </row>
    <row r="15" spans="1:16" ht="15.95" customHeight="1" x14ac:dyDescent="0.2">
      <c r="A15" s="256"/>
      <c r="B15" s="250" t="s">
        <v>94</v>
      </c>
      <c r="C15" s="253"/>
      <c r="D15" s="113" t="s">
        <v>487</v>
      </c>
      <c r="E15" s="93" t="s">
        <v>129</v>
      </c>
      <c r="F15" s="93" t="s">
        <v>485</v>
      </c>
      <c r="G15" s="255"/>
      <c r="H15" s="247">
        <v>109.98</v>
      </c>
      <c r="I15" s="267"/>
      <c r="M15">
        <f>C15*H16</f>
        <v>0</v>
      </c>
    </row>
    <row r="16" spans="1:16" ht="15.95" customHeight="1" x14ac:dyDescent="0.2">
      <c r="A16" s="256"/>
      <c r="B16" s="251"/>
      <c r="C16" s="253"/>
      <c r="D16" s="91" t="s">
        <v>398</v>
      </c>
      <c r="E16" s="93" t="s">
        <v>143</v>
      </c>
      <c r="F16" s="93" t="s">
        <v>406</v>
      </c>
      <c r="G16" s="255"/>
      <c r="H16" s="247"/>
      <c r="I16" s="267"/>
      <c r="M16">
        <f>C16*H17</f>
        <v>0</v>
      </c>
    </row>
    <row r="17" spans="1:16" ht="15.95" customHeight="1" x14ac:dyDescent="0.2">
      <c r="A17" s="256"/>
      <c r="B17" s="251"/>
      <c r="C17" s="253"/>
      <c r="D17" s="91" t="s">
        <v>399</v>
      </c>
      <c r="E17" s="93" t="s">
        <v>166</v>
      </c>
      <c r="F17" s="93" t="s">
        <v>407</v>
      </c>
      <c r="G17" s="255"/>
      <c r="H17" s="247"/>
      <c r="I17" s="267"/>
      <c r="M17">
        <f>C17*H18</f>
        <v>0</v>
      </c>
      <c r="P17">
        <f>43*109.98</f>
        <v>4729.1400000000003</v>
      </c>
    </row>
    <row r="18" spans="1:16" ht="15.95" customHeight="1" x14ac:dyDescent="0.2">
      <c r="A18" s="256"/>
      <c r="B18" s="264"/>
      <c r="C18" s="259"/>
      <c r="D18" s="91" t="s">
        <v>479</v>
      </c>
      <c r="E18" s="93" t="s">
        <v>125</v>
      </c>
      <c r="F18" s="114" t="s">
        <v>422</v>
      </c>
      <c r="G18" s="265"/>
      <c r="H18" s="268"/>
      <c r="I18" s="267"/>
      <c r="M18" t="e">
        <f>C18*#REF!</f>
        <v>#REF!</v>
      </c>
    </row>
    <row r="19" spans="1:16" ht="15.95" customHeight="1" x14ac:dyDescent="0.2">
      <c r="A19" s="256" t="s">
        <v>18</v>
      </c>
      <c r="B19" s="55" t="s">
        <v>33</v>
      </c>
      <c r="C19" s="242">
        <v>29</v>
      </c>
      <c r="D19" s="113" t="s">
        <v>481</v>
      </c>
      <c r="E19" s="93" t="s">
        <v>441</v>
      </c>
      <c r="F19" s="93" t="s">
        <v>17</v>
      </c>
      <c r="G19" s="243">
        <v>8</v>
      </c>
      <c r="H19" s="244">
        <v>169.76</v>
      </c>
      <c r="I19" s="267">
        <f>C19*H19</f>
        <v>4923.04</v>
      </c>
      <c r="M19">
        <f t="shared" si="0"/>
        <v>4923.04</v>
      </c>
      <c r="P19" s="5"/>
    </row>
    <row r="20" spans="1:16" ht="15.95" customHeight="1" x14ac:dyDescent="0.2">
      <c r="A20" s="256"/>
      <c r="B20" s="262" t="s">
        <v>88</v>
      </c>
      <c r="C20" s="242"/>
      <c r="D20" s="91" t="s">
        <v>398</v>
      </c>
      <c r="E20" s="93" t="s">
        <v>143</v>
      </c>
      <c r="F20" s="93" t="s">
        <v>401</v>
      </c>
      <c r="G20" s="243"/>
      <c r="H20" s="244"/>
      <c r="I20" s="267"/>
      <c r="M20">
        <f t="shared" si="0"/>
        <v>0</v>
      </c>
    </row>
    <row r="21" spans="1:16" ht="15.95" customHeight="1" x14ac:dyDescent="0.2">
      <c r="A21" s="256"/>
      <c r="B21" s="263"/>
      <c r="C21" s="242"/>
      <c r="D21" s="91" t="s">
        <v>399</v>
      </c>
      <c r="E21" s="93" t="s">
        <v>166</v>
      </c>
      <c r="F21" s="93" t="s">
        <v>168</v>
      </c>
      <c r="G21" s="243"/>
      <c r="H21" s="244"/>
      <c r="I21" s="267"/>
      <c r="M21">
        <f t="shared" si="0"/>
        <v>0</v>
      </c>
    </row>
    <row r="22" spans="1:16" ht="15.95" customHeight="1" x14ac:dyDescent="0.2">
      <c r="A22" s="260"/>
      <c r="B22" s="263"/>
      <c r="C22" s="252"/>
      <c r="D22" s="91" t="s">
        <v>479</v>
      </c>
      <c r="E22" s="93" t="s">
        <v>125</v>
      </c>
      <c r="F22" s="115" t="s">
        <v>483</v>
      </c>
      <c r="G22" s="254"/>
      <c r="H22" s="246"/>
      <c r="I22" s="248"/>
      <c r="M22">
        <f t="shared" si="0"/>
        <v>0</v>
      </c>
    </row>
    <row r="23" spans="1:16" ht="15.95" customHeight="1" x14ac:dyDescent="0.2">
      <c r="A23" s="250" t="s">
        <v>20</v>
      </c>
      <c r="B23" s="55" t="s">
        <v>13</v>
      </c>
      <c r="C23" s="252">
        <v>15</v>
      </c>
      <c r="D23" s="113" t="s">
        <v>484</v>
      </c>
      <c r="E23" s="93" t="s">
        <v>30</v>
      </c>
      <c r="F23" s="93" t="s">
        <v>507</v>
      </c>
      <c r="G23" s="254">
        <v>19</v>
      </c>
      <c r="H23" s="246">
        <v>253.68</v>
      </c>
      <c r="I23" s="248">
        <f>C23*H23</f>
        <v>3805.2000000000003</v>
      </c>
      <c r="M23">
        <f t="shared" si="0"/>
        <v>3805.2000000000003</v>
      </c>
    </row>
    <row r="24" spans="1:16" ht="15.95" customHeight="1" x14ac:dyDescent="0.2">
      <c r="A24" s="251"/>
      <c r="B24" s="250" t="s">
        <v>115</v>
      </c>
      <c r="C24" s="253"/>
      <c r="D24" s="91" t="s">
        <v>398</v>
      </c>
      <c r="E24" s="93" t="s">
        <v>143</v>
      </c>
      <c r="F24" s="93" t="s">
        <v>402</v>
      </c>
      <c r="G24" s="255"/>
      <c r="H24" s="247"/>
      <c r="I24" s="249"/>
      <c r="M24">
        <f t="shared" si="0"/>
        <v>0</v>
      </c>
    </row>
    <row r="25" spans="1:16" ht="15.95" customHeight="1" x14ac:dyDescent="0.2">
      <c r="A25" s="251"/>
      <c r="B25" s="251"/>
      <c r="C25" s="253"/>
      <c r="D25" s="91" t="s">
        <v>399</v>
      </c>
      <c r="E25" s="93" t="s">
        <v>166</v>
      </c>
      <c r="F25" s="93" t="s">
        <v>169</v>
      </c>
      <c r="G25" s="255"/>
      <c r="H25" s="247"/>
      <c r="I25" s="249"/>
      <c r="M25">
        <f t="shared" si="0"/>
        <v>0</v>
      </c>
    </row>
    <row r="26" spans="1:16" ht="15.95" customHeight="1" x14ac:dyDescent="0.2">
      <c r="A26" s="251"/>
      <c r="B26" s="251"/>
      <c r="C26" s="253"/>
      <c r="D26" s="91" t="s">
        <v>479</v>
      </c>
      <c r="E26" s="93" t="s">
        <v>125</v>
      </c>
      <c r="F26" s="93" t="s">
        <v>157</v>
      </c>
      <c r="G26" s="255"/>
      <c r="H26" s="247"/>
      <c r="I26" s="249"/>
      <c r="M26">
        <f t="shared" si="0"/>
        <v>0</v>
      </c>
    </row>
    <row r="27" spans="1:16" ht="15.95" customHeight="1" x14ac:dyDescent="0.2">
      <c r="A27" s="241" t="s">
        <v>22</v>
      </c>
      <c r="B27" s="55" t="s">
        <v>7</v>
      </c>
      <c r="C27" s="242">
        <v>17</v>
      </c>
      <c r="D27" s="113" t="s">
        <v>484</v>
      </c>
      <c r="E27" s="93" t="s">
        <v>126</v>
      </c>
      <c r="F27" s="93" t="s">
        <v>507</v>
      </c>
      <c r="G27" s="243">
        <v>18</v>
      </c>
      <c r="H27" s="244">
        <v>253.68</v>
      </c>
      <c r="I27" s="244">
        <f>C27*H27</f>
        <v>4312.5600000000004</v>
      </c>
      <c r="M27">
        <f t="shared" si="0"/>
        <v>4312.5600000000004</v>
      </c>
    </row>
    <row r="28" spans="1:16" ht="15.95" customHeight="1" x14ac:dyDescent="0.2">
      <c r="A28" s="241"/>
      <c r="B28" s="245" t="s">
        <v>101</v>
      </c>
      <c r="C28" s="242"/>
      <c r="D28" s="91" t="s">
        <v>398</v>
      </c>
      <c r="E28" s="93" t="s">
        <v>143</v>
      </c>
      <c r="F28" s="93" t="s">
        <v>409</v>
      </c>
      <c r="G28" s="243"/>
      <c r="H28" s="244"/>
      <c r="I28" s="244"/>
      <c r="M28">
        <f t="shared" si="0"/>
        <v>0</v>
      </c>
    </row>
    <row r="29" spans="1:16" ht="15.95" customHeight="1" x14ac:dyDescent="0.2">
      <c r="A29" s="241"/>
      <c r="B29" s="245"/>
      <c r="C29" s="242"/>
      <c r="D29" s="91" t="s">
        <v>399</v>
      </c>
      <c r="E29" s="93" t="s">
        <v>166</v>
      </c>
      <c r="F29" s="93" t="s">
        <v>454</v>
      </c>
      <c r="G29" s="243"/>
      <c r="H29" s="244"/>
      <c r="I29" s="244"/>
      <c r="M29">
        <f t="shared" si="0"/>
        <v>0</v>
      </c>
    </row>
    <row r="30" spans="1:16" ht="15.95" customHeight="1" x14ac:dyDescent="0.2">
      <c r="A30" s="241"/>
      <c r="B30" s="245"/>
      <c r="C30" s="242"/>
      <c r="D30" s="91" t="s">
        <v>479</v>
      </c>
      <c r="E30" s="93" t="s">
        <v>125</v>
      </c>
      <c r="F30" s="93" t="s">
        <v>505</v>
      </c>
      <c r="G30" s="243"/>
      <c r="H30" s="244"/>
      <c r="I30" s="244"/>
      <c r="M30">
        <f t="shared" si="0"/>
        <v>0</v>
      </c>
    </row>
    <row r="31" spans="1:16" ht="15.95" customHeight="1" x14ac:dyDescent="0.2">
      <c r="A31" s="241" t="s">
        <v>24</v>
      </c>
      <c r="B31" s="55" t="s">
        <v>10</v>
      </c>
      <c r="C31" s="242">
        <v>5</v>
      </c>
      <c r="D31" s="113" t="s">
        <v>486</v>
      </c>
      <c r="E31" s="93" t="s">
        <v>145</v>
      </c>
      <c r="F31" s="93" t="s">
        <v>507</v>
      </c>
      <c r="G31" s="243">
        <v>18</v>
      </c>
      <c r="H31" s="244">
        <v>253.68</v>
      </c>
      <c r="I31" s="244">
        <f>C31*H31</f>
        <v>1268.4000000000001</v>
      </c>
      <c r="M31">
        <f t="shared" si="0"/>
        <v>1268.4000000000001</v>
      </c>
    </row>
    <row r="32" spans="1:16" ht="15.95" customHeight="1" x14ac:dyDescent="0.2">
      <c r="A32" s="241"/>
      <c r="B32" s="245" t="s">
        <v>152</v>
      </c>
      <c r="C32" s="242"/>
      <c r="D32" s="91" t="s">
        <v>487</v>
      </c>
      <c r="E32" s="93" t="s">
        <v>129</v>
      </c>
      <c r="F32" s="93" t="s">
        <v>485</v>
      </c>
      <c r="G32" s="243"/>
      <c r="H32" s="244"/>
      <c r="I32" s="244"/>
      <c r="M32">
        <f t="shared" si="0"/>
        <v>0</v>
      </c>
    </row>
    <row r="33" spans="1:13" ht="15.95" customHeight="1" x14ac:dyDescent="0.2">
      <c r="A33" s="241"/>
      <c r="B33" s="245"/>
      <c r="C33" s="242"/>
      <c r="D33" s="91" t="s">
        <v>399</v>
      </c>
      <c r="E33" s="93" t="s">
        <v>166</v>
      </c>
      <c r="F33" s="93" t="s">
        <v>410</v>
      </c>
      <c r="G33" s="243"/>
      <c r="H33" s="244"/>
      <c r="I33" s="244"/>
    </row>
    <row r="34" spans="1:13" ht="15.95" customHeight="1" x14ac:dyDescent="0.2">
      <c r="A34" s="241"/>
      <c r="B34" s="245"/>
      <c r="C34" s="242"/>
      <c r="D34" s="91" t="s">
        <v>479</v>
      </c>
      <c r="E34" s="116" t="s">
        <v>125</v>
      </c>
      <c r="F34" s="117" t="s">
        <v>506</v>
      </c>
      <c r="G34" s="243"/>
      <c r="H34" s="244"/>
      <c r="I34" s="244"/>
      <c r="M34">
        <f t="shared" si="0"/>
        <v>0</v>
      </c>
    </row>
    <row r="35" spans="1:13" s="21" customFormat="1" ht="15.95" customHeight="1" x14ac:dyDescent="0.2">
      <c r="A35" s="37"/>
      <c r="B35" s="36"/>
      <c r="C35" s="37"/>
      <c r="D35" s="36"/>
      <c r="E35" s="37"/>
      <c r="F35" s="37"/>
      <c r="G35" s="47"/>
      <c r="H35" s="49"/>
      <c r="I35" s="49"/>
      <c r="J35" s="32"/>
      <c r="K35" s="32"/>
    </row>
    <row r="36" spans="1:13" s="18" customFormat="1" ht="15.95" customHeight="1" x14ac:dyDescent="0.25">
      <c r="A36" s="64"/>
      <c r="B36" s="34"/>
      <c r="C36" s="39">
        <f>C5+C9+C13+C14+C19+C23+C27+C31</f>
        <v>169</v>
      </c>
      <c r="D36" s="34"/>
      <c r="E36" s="34"/>
      <c r="F36" s="34"/>
      <c r="G36" s="34"/>
      <c r="H36" s="65"/>
      <c r="I36" s="66">
        <f>I5+I9+I13+I19+I23+I27+I31</f>
        <v>29344.120000000003</v>
      </c>
      <c r="J36" s="34"/>
      <c r="K36" s="34"/>
      <c r="M36" s="20"/>
    </row>
    <row r="37" spans="1:13" ht="15.95" customHeight="1" x14ac:dyDescent="0.2">
      <c r="C37" s="32" t="s">
        <v>165</v>
      </c>
      <c r="M37">
        <f>M5+M9+M13+M14+M19+M23+M27+M31</f>
        <v>29344.120000000003</v>
      </c>
    </row>
    <row r="38" spans="1:13" s="1" customFormat="1" ht="15.95" customHeight="1" x14ac:dyDescent="0.2">
      <c r="A38" s="257" t="s">
        <v>92</v>
      </c>
      <c r="B38" s="257"/>
      <c r="C38" s="257"/>
      <c r="D38" s="257"/>
      <c r="E38" s="257"/>
      <c r="F38" s="257"/>
      <c r="G38" s="42"/>
      <c r="H38" s="43"/>
      <c r="I38" s="43"/>
      <c r="J38" s="32"/>
      <c r="K38" s="32"/>
    </row>
    <row r="39" spans="1:13" ht="15.95" customHeight="1" x14ac:dyDescent="0.2">
      <c r="A39" s="32" t="s">
        <v>117</v>
      </c>
    </row>
    <row r="40" spans="1:13" ht="15.95" customHeight="1" x14ac:dyDescent="0.2"/>
    <row r="41" spans="1:13" ht="15.95" customHeight="1" x14ac:dyDescent="0.2"/>
    <row r="42" spans="1:13" ht="15.95" customHeight="1" x14ac:dyDescent="0.2"/>
    <row r="43" spans="1:13" ht="15.95" customHeight="1" x14ac:dyDescent="0.2"/>
    <row r="44" spans="1:13" ht="15.95" customHeight="1" x14ac:dyDescent="0.2"/>
    <row r="45" spans="1:13" ht="15.95" customHeight="1" x14ac:dyDescent="0.2"/>
    <row r="46" spans="1:13" ht="15.95" customHeight="1" x14ac:dyDescent="0.2"/>
    <row r="47" spans="1:13" ht="15.95" customHeight="1" x14ac:dyDescent="0.2"/>
    <row r="48" spans="1:13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</sheetData>
  <autoFilter ref="A4:P34"/>
  <mergeCells count="45">
    <mergeCell ref="G14:G18"/>
    <mergeCell ref="B6:B8"/>
    <mergeCell ref="I5:I8"/>
    <mergeCell ref="I19:I22"/>
    <mergeCell ref="G19:G22"/>
    <mergeCell ref="H19:H22"/>
    <mergeCell ref="I13:I18"/>
    <mergeCell ref="C9:C12"/>
    <mergeCell ref="I9:I12"/>
    <mergeCell ref="H5:H8"/>
    <mergeCell ref="H15:H18"/>
    <mergeCell ref="A9:A12"/>
    <mergeCell ref="H9:H12"/>
    <mergeCell ref="A38:F38"/>
    <mergeCell ref="A2:I2"/>
    <mergeCell ref="C5:C8"/>
    <mergeCell ref="A5:A8"/>
    <mergeCell ref="C14:C18"/>
    <mergeCell ref="G5:G8"/>
    <mergeCell ref="A19:A22"/>
    <mergeCell ref="C19:C22"/>
    <mergeCell ref="A13:A18"/>
    <mergeCell ref="B13:B14"/>
    <mergeCell ref="B20:B22"/>
    <mergeCell ref="G9:G12"/>
    <mergeCell ref="B10:B12"/>
    <mergeCell ref="B15:B18"/>
    <mergeCell ref="A27:A30"/>
    <mergeCell ref="G27:G30"/>
    <mergeCell ref="H27:H30"/>
    <mergeCell ref="I27:I30"/>
    <mergeCell ref="H23:H26"/>
    <mergeCell ref="I23:I26"/>
    <mergeCell ref="C27:C30"/>
    <mergeCell ref="B28:B30"/>
    <mergeCell ref="A23:A26"/>
    <mergeCell ref="B24:B26"/>
    <mergeCell ref="C23:C26"/>
    <mergeCell ref="G23:G26"/>
    <mergeCell ref="A31:A34"/>
    <mergeCell ref="C31:C34"/>
    <mergeCell ref="G31:G34"/>
    <mergeCell ref="H31:H34"/>
    <mergeCell ref="I31:I34"/>
    <mergeCell ref="B32:B34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="110" zoomScaleNormal="110" workbookViewId="0">
      <selection activeCell="A2" sqref="A2:I25"/>
    </sheetView>
  </sheetViews>
  <sheetFormatPr defaultColWidth="8.85546875" defaultRowHeight="12.75" x14ac:dyDescent="0.2"/>
  <cols>
    <col min="1" max="1" width="4.85546875" style="32" customWidth="1"/>
    <col min="2" max="2" width="21.28515625" style="32" customWidth="1"/>
    <col min="3" max="3" width="7.7109375" style="32" customWidth="1"/>
    <col min="4" max="4" width="32.7109375" style="32" customWidth="1"/>
    <col min="5" max="5" width="13.140625" style="32" customWidth="1"/>
    <col min="6" max="6" width="11.42578125" style="32" customWidth="1"/>
    <col min="7" max="8" width="9.42578125" style="32" bestFit="1" customWidth="1"/>
    <col min="9" max="9" width="10" style="32" bestFit="1" customWidth="1"/>
  </cols>
  <sheetData>
    <row r="1" spans="1:15" x14ac:dyDescent="0.2">
      <c r="A1" s="60"/>
    </row>
    <row r="2" spans="1:15" ht="15.75" x14ac:dyDescent="0.25">
      <c r="A2" s="258" t="s">
        <v>538</v>
      </c>
      <c r="B2" s="258"/>
      <c r="C2" s="258"/>
      <c r="D2" s="258"/>
      <c r="E2" s="258"/>
      <c r="F2" s="258"/>
      <c r="G2" s="258"/>
      <c r="H2" s="258"/>
      <c r="I2" s="258"/>
    </row>
    <row r="3" spans="1:15" ht="16.5" thickBot="1" x14ac:dyDescent="0.3">
      <c r="A3" s="76"/>
    </row>
    <row r="4" spans="1:15" s="3" customFormat="1" ht="63" x14ac:dyDescent="0.2">
      <c r="A4" s="62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47</v>
      </c>
      <c r="H4" s="33" t="s">
        <v>54</v>
      </c>
      <c r="I4" s="63" t="s">
        <v>57</v>
      </c>
    </row>
    <row r="5" spans="1:15" ht="15.95" customHeight="1" x14ac:dyDescent="0.2">
      <c r="A5" s="256" t="s">
        <v>6</v>
      </c>
      <c r="B5" s="136" t="s">
        <v>60</v>
      </c>
      <c r="C5" s="241">
        <v>42</v>
      </c>
      <c r="D5" s="136" t="s">
        <v>173</v>
      </c>
      <c r="E5" s="139" t="s">
        <v>148</v>
      </c>
      <c r="F5" s="139" t="s">
        <v>119</v>
      </c>
      <c r="G5" s="306">
        <v>8</v>
      </c>
      <c r="H5" s="287">
        <v>187.27</v>
      </c>
      <c r="I5" s="286">
        <f>C5*H5</f>
        <v>7865.34</v>
      </c>
      <c r="O5">
        <f>C5*H5</f>
        <v>7865.34</v>
      </c>
    </row>
    <row r="6" spans="1:15" ht="15.95" customHeight="1" x14ac:dyDescent="0.2">
      <c r="A6" s="256"/>
      <c r="B6" s="245" t="s">
        <v>61</v>
      </c>
      <c r="C6" s="241"/>
      <c r="D6" s="136" t="s">
        <v>428</v>
      </c>
      <c r="E6" s="139" t="s">
        <v>166</v>
      </c>
      <c r="F6" s="139" t="s">
        <v>365</v>
      </c>
      <c r="G6" s="306"/>
      <c r="H6" s="244"/>
      <c r="I6" s="286"/>
      <c r="O6">
        <f t="shared" ref="O6:O20" si="0">C6*H6</f>
        <v>0</v>
      </c>
    </row>
    <row r="7" spans="1:15" ht="15.95" customHeight="1" x14ac:dyDescent="0.2">
      <c r="A7" s="256"/>
      <c r="B7" s="245"/>
      <c r="C7" s="241"/>
      <c r="D7" s="136" t="s">
        <v>429</v>
      </c>
      <c r="E7" s="139" t="s">
        <v>431</v>
      </c>
      <c r="F7" s="139" t="s">
        <v>476</v>
      </c>
      <c r="G7" s="306"/>
      <c r="H7" s="244"/>
      <c r="I7" s="286"/>
      <c r="O7">
        <f t="shared" si="0"/>
        <v>0</v>
      </c>
    </row>
    <row r="8" spans="1:15" ht="15.95" customHeight="1" x14ac:dyDescent="0.2">
      <c r="A8" s="256" t="s">
        <v>9</v>
      </c>
      <c r="B8" s="136" t="s">
        <v>40</v>
      </c>
      <c r="C8" s="241">
        <v>6</v>
      </c>
      <c r="D8" s="136" t="s">
        <v>173</v>
      </c>
      <c r="E8" s="139" t="s">
        <v>126</v>
      </c>
      <c r="F8" s="139" t="s">
        <v>119</v>
      </c>
      <c r="G8" s="306">
        <v>5</v>
      </c>
      <c r="H8" s="244">
        <v>164.73</v>
      </c>
      <c r="I8" s="286">
        <f>C8*H8</f>
        <v>988.37999999999988</v>
      </c>
      <c r="O8">
        <f t="shared" si="0"/>
        <v>988.37999999999988</v>
      </c>
    </row>
    <row r="9" spans="1:15" ht="15.95" customHeight="1" x14ac:dyDescent="0.2">
      <c r="A9" s="256"/>
      <c r="B9" s="245" t="s">
        <v>62</v>
      </c>
      <c r="C9" s="241"/>
      <c r="D9" s="136" t="s">
        <v>428</v>
      </c>
      <c r="E9" s="139" t="s">
        <v>166</v>
      </c>
      <c r="F9" s="139" t="s">
        <v>477</v>
      </c>
      <c r="G9" s="306"/>
      <c r="H9" s="244"/>
      <c r="I9" s="286"/>
      <c r="O9">
        <f t="shared" si="0"/>
        <v>0</v>
      </c>
    </row>
    <row r="10" spans="1:15" ht="15.95" customHeight="1" x14ac:dyDescent="0.2">
      <c r="A10" s="256"/>
      <c r="B10" s="245"/>
      <c r="C10" s="241"/>
      <c r="D10" s="136" t="s">
        <v>429</v>
      </c>
      <c r="E10" s="139" t="s">
        <v>431</v>
      </c>
      <c r="F10" s="139" t="s">
        <v>433</v>
      </c>
      <c r="G10" s="306"/>
      <c r="H10" s="244"/>
      <c r="I10" s="286"/>
      <c r="O10">
        <f t="shared" si="0"/>
        <v>0</v>
      </c>
    </row>
    <row r="11" spans="1:15" ht="15.95" customHeight="1" x14ac:dyDescent="0.2">
      <c r="A11" s="256" t="s">
        <v>12</v>
      </c>
      <c r="B11" s="136" t="s">
        <v>41</v>
      </c>
      <c r="C11" s="241">
        <v>11</v>
      </c>
      <c r="D11" s="136" t="s">
        <v>173</v>
      </c>
      <c r="E11" s="139" t="s">
        <v>162</v>
      </c>
      <c r="F11" s="139" t="s">
        <v>17</v>
      </c>
      <c r="G11" s="306">
        <v>3</v>
      </c>
      <c r="H11" s="244">
        <v>120.51</v>
      </c>
      <c r="I11" s="286">
        <f>C11*H11</f>
        <v>1325.6100000000001</v>
      </c>
      <c r="O11">
        <f t="shared" si="0"/>
        <v>1325.6100000000001</v>
      </c>
    </row>
    <row r="12" spans="1:15" ht="15.95" customHeight="1" x14ac:dyDescent="0.2">
      <c r="A12" s="256"/>
      <c r="B12" s="245" t="s">
        <v>42</v>
      </c>
      <c r="C12" s="241"/>
      <c r="D12" s="136" t="s">
        <v>428</v>
      </c>
      <c r="E12" s="139" t="s">
        <v>166</v>
      </c>
      <c r="F12" s="139" t="s">
        <v>416</v>
      </c>
      <c r="G12" s="306"/>
      <c r="H12" s="244"/>
      <c r="I12" s="286"/>
      <c r="O12">
        <f t="shared" si="0"/>
        <v>0</v>
      </c>
    </row>
    <row r="13" spans="1:15" ht="15.95" customHeight="1" x14ac:dyDescent="0.2">
      <c r="A13" s="256"/>
      <c r="B13" s="245"/>
      <c r="C13" s="241"/>
      <c r="D13" s="136" t="s">
        <v>429</v>
      </c>
      <c r="E13" s="139" t="s">
        <v>431</v>
      </c>
      <c r="F13" s="139" t="s">
        <v>125</v>
      </c>
      <c r="G13" s="306"/>
      <c r="H13" s="244"/>
      <c r="I13" s="286"/>
      <c r="O13">
        <f t="shared" si="0"/>
        <v>0</v>
      </c>
    </row>
    <row r="14" spans="1:15" ht="15.95" customHeight="1" x14ac:dyDescent="0.2">
      <c r="A14" s="256" t="s">
        <v>20</v>
      </c>
      <c r="B14" s="136" t="s">
        <v>43</v>
      </c>
      <c r="C14" s="241">
        <v>32</v>
      </c>
      <c r="D14" s="141" t="s">
        <v>515</v>
      </c>
      <c r="E14" s="139" t="s">
        <v>516</v>
      </c>
      <c r="F14" s="139" t="s">
        <v>126</v>
      </c>
      <c r="G14" s="306">
        <v>6</v>
      </c>
      <c r="H14" s="244">
        <v>164.73</v>
      </c>
      <c r="I14" s="286">
        <f>C14*H14</f>
        <v>5271.36</v>
      </c>
      <c r="O14">
        <f t="shared" si="0"/>
        <v>5271.36</v>
      </c>
    </row>
    <row r="15" spans="1:15" ht="15.95" customHeight="1" x14ac:dyDescent="0.2">
      <c r="A15" s="256"/>
      <c r="B15" s="245" t="s">
        <v>475</v>
      </c>
      <c r="C15" s="241"/>
      <c r="D15" s="136" t="s">
        <v>428</v>
      </c>
      <c r="E15" s="139" t="s">
        <v>166</v>
      </c>
      <c r="F15" s="139" t="s">
        <v>407</v>
      </c>
      <c r="G15" s="306"/>
      <c r="H15" s="244"/>
      <c r="I15" s="286"/>
      <c r="O15">
        <f t="shared" si="0"/>
        <v>0</v>
      </c>
    </row>
    <row r="16" spans="1:15" ht="15.95" customHeight="1" x14ac:dyDescent="0.2">
      <c r="A16" s="256"/>
      <c r="B16" s="245"/>
      <c r="C16" s="241"/>
      <c r="D16" s="136" t="s">
        <v>429</v>
      </c>
      <c r="E16" s="139" t="s">
        <v>431</v>
      </c>
      <c r="F16" s="139" t="s">
        <v>405</v>
      </c>
      <c r="G16" s="306"/>
      <c r="H16" s="244"/>
      <c r="I16" s="286"/>
      <c r="O16">
        <f t="shared" si="0"/>
        <v>0</v>
      </c>
    </row>
    <row r="17" spans="1:15" ht="15.95" customHeight="1" x14ac:dyDescent="0.2">
      <c r="A17" s="256" t="s">
        <v>22</v>
      </c>
      <c r="B17" s="136" t="s">
        <v>44</v>
      </c>
      <c r="C17" s="241">
        <v>38</v>
      </c>
      <c r="D17" s="136" t="s">
        <v>478</v>
      </c>
      <c r="E17" s="139" t="s">
        <v>15</v>
      </c>
      <c r="F17" s="139" t="s">
        <v>161</v>
      </c>
      <c r="G17" s="306">
        <v>4</v>
      </c>
      <c r="H17" s="244">
        <v>164.73</v>
      </c>
      <c r="I17" s="286">
        <f>C17*H17</f>
        <v>6259.74</v>
      </c>
      <c r="O17">
        <f t="shared" si="0"/>
        <v>6259.74</v>
      </c>
    </row>
    <row r="18" spans="1:15" ht="15.95" customHeight="1" x14ac:dyDescent="0.2">
      <c r="A18" s="256"/>
      <c r="B18" s="245" t="s">
        <v>45</v>
      </c>
      <c r="C18" s="241"/>
      <c r="D18" s="136" t="s">
        <v>428</v>
      </c>
      <c r="E18" s="139" t="s">
        <v>166</v>
      </c>
      <c r="F18" s="139" t="s">
        <v>434</v>
      </c>
      <c r="G18" s="306"/>
      <c r="H18" s="244"/>
      <c r="I18" s="286"/>
      <c r="O18">
        <f t="shared" si="0"/>
        <v>0</v>
      </c>
    </row>
    <row r="19" spans="1:15" ht="15.95" customHeight="1" x14ac:dyDescent="0.2">
      <c r="A19" s="256"/>
      <c r="B19" s="245"/>
      <c r="C19" s="241"/>
      <c r="D19" s="136" t="s">
        <v>429</v>
      </c>
      <c r="E19" s="139" t="s">
        <v>431</v>
      </c>
      <c r="F19" s="139" t="s">
        <v>170</v>
      </c>
      <c r="G19" s="306"/>
      <c r="H19" s="244"/>
      <c r="I19" s="286"/>
      <c r="O19">
        <f t="shared" si="0"/>
        <v>0</v>
      </c>
    </row>
    <row r="20" spans="1:15" ht="15.95" customHeight="1" x14ac:dyDescent="0.2">
      <c r="A20" s="307" t="s">
        <v>24</v>
      </c>
      <c r="B20" s="138" t="s">
        <v>35</v>
      </c>
      <c r="C20" s="250">
        <v>1</v>
      </c>
      <c r="D20" s="141" t="s">
        <v>515</v>
      </c>
      <c r="E20" s="139" t="s">
        <v>108</v>
      </c>
      <c r="F20" s="139" t="s">
        <v>126</v>
      </c>
      <c r="G20" s="311">
        <v>7</v>
      </c>
      <c r="H20" s="246">
        <v>187.27</v>
      </c>
      <c r="I20" s="288">
        <f>C20*H20</f>
        <v>187.27</v>
      </c>
      <c r="O20">
        <f t="shared" si="0"/>
        <v>187.27</v>
      </c>
    </row>
    <row r="21" spans="1:15" ht="15.95" customHeight="1" x14ac:dyDescent="0.2">
      <c r="A21" s="308"/>
      <c r="B21" s="250" t="s">
        <v>502</v>
      </c>
      <c r="C21" s="251"/>
      <c r="D21" s="136" t="s">
        <v>428</v>
      </c>
      <c r="E21" s="139" t="s">
        <v>166</v>
      </c>
      <c r="F21" s="139" t="s">
        <v>501</v>
      </c>
      <c r="G21" s="312"/>
      <c r="H21" s="247"/>
      <c r="I21" s="300"/>
    </row>
    <row r="22" spans="1:15" ht="15" customHeight="1" thickBot="1" x14ac:dyDescent="0.25">
      <c r="A22" s="309"/>
      <c r="B22" s="310"/>
      <c r="C22" s="310"/>
      <c r="D22" s="153" t="s">
        <v>429</v>
      </c>
      <c r="E22" s="154" t="s">
        <v>431</v>
      </c>
      <c r="F22" s="154" t="s">
        <v>443</v>
      </c>
      <c r="G22" s="313"/>
      <c r="H22" s="314"/>
      <c r="I22" s="303"/>
    </row>
    <row r="23" spans="1:15" s="18" customFormat="1" ht="15.95" customHeight="1" x14ac:dyDescent="0.25">
      <c r="A23" s="64"/>
      <c r="B23" s="34"/>
      <c r="C23" s="39">
        <f>C5+C8+C11+C14+C17+C20</f>
        <v>130</v>
      </c>
      <c r="D23" s="34"/>
      <c r="E23" s="34"/>
      <c r="F23" s="34"/>
      <c r="G23" s="34"/>
      <c r="H23" s="65" t="s">
        <v>78</v>
      </c>
      <c r="I23" s="66">
        <f>I5+I8+I11+I14+I17</f>
        <v>21710.43</v>
      </c>
      <c r="N23" s="304">
        <f>SUM(O5:O19)</f>
        <v>21710.43</v>
      </c>
      <c r="O23" s="304"/>
    </row>
    <row r="24" spans="1:15" s="1" customFormat="1" ht="15.95" customHeight="1" x14ac:dyDescent="0.2">
      <c r="A24" s="35" t="s">
        <v>92</v>
      </c>
      <c r="B24" s="35"/>
      <c r="C24" s="35"/>
      <c r="D24" s="35"/>
      <c r="E24" s="35"/>
      <c r="F24" s="35"/>
      <c r="G24" s="35"/>
      <c r="H24" s="42"/>
      <c r="I24" s="58" t="s">
        <v>78</v>
      </c>
      <c r="J24" s="17"/>
    </row>
    <row r="25" spans="1:15" ht="15.95" customHeight="1" x14ac:dyDescent="0.2">
      <c r="A25" s="32" t="s">
        <v>411</v>
      </c>
    </row>
    <row r="26" spans="1:15" ht="15.95" customHeight="1" x14ac:dyDescent="0.2"/>
    <row r="27" spans="1:15" ht="15.95" customHeight="1" x14ac:dyDescent="0.2"/>
    <row r="28" spans="1:15" ht="15.95" customHeight="1" x14ac:dyDescent="0.2"/>
    <row r="29" spans="1:15" ht="15.95" customHeight="1" x14ac:dyDescent="0.2"/>
    <row r="30" spans="1:15" ht="15.95" customHeight="1" x14ac:dyDescent="0.2">
      <c r="D30" s="305"/>
    </row>
    <row r="31" spans="1:15" ht="15.95" customHeight="1" x14ac:dyDescent="0.2">
      <c r="D31" s="305"/>
    </row>
    <row r="32" spans="1:15" ht="15.95" customHeight="1" x14ac:dyDescent="0.2">
      <c r="D32" s="305"/>
    </row>
    <row r="33" spans="4:4" ht="15.95" customHeight="1" x14ac:dyDescent="0.2">
      <c r="D33" s="305"/>
    </row>
    <row r="34" spans="4:4" ht="15.95" customHeight="1" x14ac:dyDescent="0.2"/>
    <row r="35" spans="4:4" ht="15.95" customHeight="1" x14ac:dyDescent="0.2"/>
    <row r="36" spans="4:4" ht="15.95" customHeight="1" x14ac:dyDescent="0.2"/>
    <row r="37" spans="4:4" ht="15.95" customHeight="1" x14ac:dyDescent="0.2"/>
    <row r="38" spans="4:4" ht="15.95" customHeight="1" x14ac:dyDescent="0.2"/>
    <row r="39" spans="4:4" ht="15.95" customHeight="1" x14ac:dyDescent="0.2"/>
    <row r="40" spans="4:4" ht="15.95" customHeight="1" x14ac:dyDescent="0.2"/>
    <row r="41" spans="4:4" ht="15.95" customHeight="1" x14ac:dyDescent="0.2"/>
    <row r="42" spans="4:4" ht="15.95" customHeight="1" x14ac:dyDescent="0.2"/>
    <row r="43" spans="4:4" ht="15.95" customHeight="1" x14ac:dyDescent="0.2"/>
    <row r="44" spans="4:4" ht="15.95" customHeight="1" x14ac:dyDescent="0.2"/>
    <row r="45" spans="4:4" ht="15.95" customHeight="1" x14ac:dyDescent="0.2"/>
    <row r="46" spans="4:4" ht="15.95" customHeight="1" x14ac:dyDescent="0.2"/>
    <row r="47" spans="4:4" ht="15.95" customHeight="1" x14ac:dyDescent="0.2"/>
    <row r="48" spans="4: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</sheetData>
  <autoFilter ref="A4:O25"/>
  <mergeCells count="39">
    <mergeCell ref="A20:A22"/>
    <mergeCell ref="C20:C22"/>
    <mergeCell ref="G14:G16"/>
    <mergeCell ref="I17:I19"/>
    <mergeCell ref="I14:I16"/>
    <mergeCell ref="H17:H19"/>
    <mergeCell ref="A14:A16"/>
    <mergeCell ref="G17:G19"/>
    <mergeCell ref="B21:B22"/>
    <mergeCell ref="G20:G22"/>
    <mergeCell ref="A17:A19"/>
    <mergeCell ref="B18:B19"/>
    <mergeCell ref="C14:C16"/>
    <mergeCell ref="C17:C19"/>
    <mergeCell ref="B15:B16"/>
    <mergeCell ref="H20:H22"/>
    <mergeCell ref="A11:A13"/>
    <mergeCell ref="C8:C10"/>
    <mergeCell ref="I11:I13"/>
    <mergeCell ref="H14:H16"/>
    <mergeCell ref="I8:I10"/>
    <mergeCell ref="H11:H13"/>
    <mergeCell ref="A8:A10"/>
    <mergeCell ref="I20:I22"/>
    <mergeCell ref="N23:O23"/>
    <mergeCell ref="D30:D33"/>
    <mergeCell ref="A2:I2"/>
    <mergeCell ref="G5:G7"/>
    <mergeCell ref="G8:G10"/>
    <mergeCell ref="G11:G13"/>
    <mergeCell ref="H5:H7"/>
    <mergeCell ref="H8:H10"/>
    <mergeCell ref="I5:I7"/>
    <mergeCell ref="B12:B13"/>
    <mergeCell ref="A5:A7"/>
    <mergeCell ref="B9:B10"/>
    <mergeCell ref="B6:B7"/>
    <mergeCell ref="C5:C7"/>
    <mergeCell ref="C11:C13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landscape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zoomScale="140" zoomScaleNormal="140" workbookViewId="0">
      <selection activeCell="A3" sqref="A3:I10"/>
    </sheetView>
  </sheetViews>
  <sheetFormatPr defaultColWidth="8.85546875" defaultRowHeight="12.75" x14ac:dyDescent="0.2"/>
  <cols>
    <col min="1" max="1" width="6.42578125" style="32" customWidth="1"/>
    <col min="2" max="2" width="17.85546875" style="32" customWidth="1"/>
    <col min="3" max="3" width="9.140625" style="32" customWidth="1"/>
    <col min="4" max="4" width="27.7109375" style="32" customWidth="1"/>
    <col min="5" max="7" width="9.140625" style="32" customWidth="1"/>
    <col min="8" max="8" width="10.7109375" style="32" customWidth="1"/>
    <col min="9" max="9" width="9.140625" style="32" customWidth="1"/>
  </cols>
  <sheetData>
    <row r="1" spans="1:15" x14ac:dyDescent="0.2">
      <c r="A1" s="60"/>
    </row>
    <row r="2" spans="1:15" x14ac:dyDescent="0.2">
      <c r="A2" s="60"/>
    </row>
    <row r="3" spans="1:15" ht="15.75" x14ac:dyDescent="0.25">
      <c r="A3" s="258" t="s">
        <v>539</v>
      </c>
      <c r="B3" s="258"/>
      <c r="C3" s="258"/>
      <c r="D3" s="258"/>
      <c r="E3" s="258"/>
      <c r="F3" s="258"/>
      <c r="G3" s="258"/>
      <c r="H3" s="258"/>
      <c r="I3" s="258"/>
      <c r="J3" s="16"/>
    </row>
    <row r="4" spans="1:15" ht="16.5" thickBot="1" x14ac:dyDescent="0.3">
      <c r="A4" s="59"/>
    </row>
    <row r="5" spans="1:15" s="2" customFormat="1" ht="47.25" x14ac:dyDescent="0.2">
      <c r="A5" s="62" t="s">
        <v>0</v>
      </c>
      <c r="B5" s="33" t="s">
        <v>1</v>
      </c>
      <c r="C5" s="33" t="s">
        <v>48</v>
      </c>
      <c r="D5" s="33" t="s">
        <v>3</v>
      </c>
      <c r="E5" s="33" t="s">
        <v>4</v>
      </c>
      <c r="F5" s="33" t="s">
        <v>5</v>
      </c>
      <c r="G5" s="33" t="s">
        <v>47</v>
      </c>
      <c r="H5" s="33" t="s">
        <v>54</v>
      </c>
      <c r="I5" s="63" t="s">
        <v>57</v>
      </c>
      <c r="O5" s="2">
        <f>C6*H6</f>
        <v>602.55000000000007</v>
      </c>
    </row>
    <row r="6" spans="1:15" ht="15.95" customHeight="1" x14ac:dyDescent="0.2">
      <c r="A6" s="256" t="s">
        <v>6</v>
      </c>
      <c r="B6" s="136" t="s">
        <v>13</v>
      </c>
      <c r="C6" s="241">
        <v>5</v>
      </c>
      <c r="D6" s="222" t="s">
        <v>557</v>
      </c>
      <c r="E6" s="139" t="s">
        <v>556</v>
      </c>
      <c r="F6" s="139" t="s">
        <v>485</v>
      </c>
      <c r="G6" s="306">
        <v>3</v>
      </c>
      <c r="H6" s="306">
        <v>120.51</v>
      </c>
      <c r="I6" s="318">
        <f>C6*H6</f>
        <v>602.55000000000007</v>
      </c>
      <c r="O6" s="2">
        <f>C7*H7</f>
        <v>0</v>
      </c>
    </row>
    <row r="7" spans="1:15" s="32" customFormat="1" ht="15.95" customHeight="1" thickBot="1" x14ac:dyDescent="0.25">
      <c r="A7" s="315"/>
      <c r="B7" s="179" t="s">
        <v>438</v>
      </c>
      <c r="C7" s="316"/>
      <c r="D7" s="153" t="s">
        <v>521</v>
      </c>
      <c r="E7" s="154" t="s">
        <v>413</v>
      </c>
      <c r="F7" s="154" t="s">
        <v>414</v>
      </c>
      <c r="G7" s="317"/>
      <c r="H7" s="317"/>
      <c r="I7" s="319"/>
      <c r="O7" s="2"/>
    </row>
    <row r="8" spans="1:15" s="18" customFormat="1" ht="15.95" customHeight="1" x14ac:dyDescent="0.2">
      <c r="A8" s="46"/>
      <c r="B8" s="77"/>
      <c r="C8" s="46">
        <f>C6</f>
        <v>5</v>
      </c>
      <c r="D8" s="78"/>
      <c r="E8" s="46"/>
      <c r="F8" s="46"/>
      <c r="G8" s="79"/>
      <c r="H8" s="79"/>
      <c r="I8" s="80">
        <f>I6</f>
        <v>602.55000000000007</v>
      </c>
      <c r="O8" s="2">
        <f>C9*H9</f>
        <v>0</v>
      </c>
    </row>
    <row r="9" spans="1:15" s="1" customFormat="1" ht="15.95" customHeight="1" x14ac:dyDescent="0.2">
      <c r="A9" s="35" t="s">
        <v>92</v>
      </c>
      <c r="B9" s="35"/>
      <c r="C9" s="35"/>
      <c r="D9" s="35"/>
      <c r="E9" s="35"/>
      <c r="F9" s="35"/>
      <c r="G9" s="35"/>
      <c r="H9" s="42"/>
      <c r="I9" s="43"/>
      <c r="J9" s="17"/>
    </row>
    <row r="10" spans="1:15" ht="15.95" customHeight="1" x14ac:dyDescent="0.2">
      <c r="A10" s="32" t="s">
        <v>106</v>
      </c>
    </row>
    <row r="11" spans="1:15" ht="15.95" customHeight="1" x14ac:dyDescent="0.2"/>
    <row r="12" spans="1:15" ht="15.95" customHeight="1" x14ac:dyDescent="0.2"/>
    <row r="13" spans="1:15" ht="15.95" customHeight="1" x14ac:dyDescent="0.2"/>
    <row r="14" spans="1:15" ht="15.95" customHeight="1" x14ac:dyDescent="0.2"/>
    <row r="15" spans="1:15" ht="15.95" customHeight="1" x14ac:dyDescent="0.2"/>
    <row r="16" spans="1:15" ht="15.95" customHeight="1" x14ac:dyDescent="0.2"/>
    <row r="17" spans="14:14" ht="15.95" customHeight="1" x14ac:dyDescent="0.2"/>
    <row r="18" spans="14:14" ht="15.95" customHeight="1" x14ac:dyDescent="0.2">
      <c r="N18" t="s">
        <v>78</v>
      </c>
    </row>
    <row r="19" spans="14:14" ht="15.95" customHeight="1" x14ac:dyDescent="0.2"/>
    <row r="20" spans="14:14" ht="15.95" customHeight="1" x14ac:dyDescent="0.2"/>
    <row r="21" spans="14:14" ht="15.95" customHeight="1" x14ac:dyDescent="0.2"/>
    <row r="22" spans="14:14" ht="15.95" customHeight="1" x14ac:dyDescent="0.2"/>
    <row r="23" spans="14:14" ht="15.95" customHeight="1" x14ac:dyDescent="0.2"/>
    <row r="24" spans="14:14" ht="15.95" customHeight="1" x14ac:dyDescent="0.2"/>
    <row r="25" spans="14:14" ht="15.95" customHeight="1" x14ac:dyDescent="0.2"/>
    <row r="26" spans="14:14" ht="15.95" customHeight="1" x14ac:dyDescent="0.2"/>
    <row r="27" spans="14:14" ht="15.95" customHeight="1" x14ac:dyDescent="0.2"/>
    <row r="28" spans="14:14" ht="15.95" customHeight="1" x14ac:dyDescent="0.2"/>
    <row r="29" spans="14:14" ht="15.95" customHeight="1" x14ac:dyDescent="0.2"/>
    <row r="30" spans="14:14" ht="15.95" customHeight="1" x14ac:dyDescent="0.2"/>
    <row r="31" spans="14:14" ht="15.95" customHeight="1" x14ac:dyDescent="0.2"/>
    <row r="32" spans="14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</sheetData>
  <mergeCells count="6">
    <mergeCell ref="A6:A7"/>
    <mergeCell ref="A3:I3"/>
    <mergeCell ref="C6:C7"/>
    <mergeCell ref="G6:G7"/>
    <mergeCell ref="H6:H7"/>
    <mergeCell ref="I6:I7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landscape" copies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20" sqref="H20:H22"/>
    </sheetView>
  </sheetViews>
  <sheetFormatPr defaultColWidth="8.85546875" defaultRowHeight="12.75" x14ac:dyDescent="0.2"/>
  <cols>
    <col min="1" max="1" width="4.28515625" style="32" customWidth="1"/>
    <col min="2" max="2" width="19.42578125" style="32" customWidth="1"/>
    <col min="3" max="3" width="9.42578125" style="32" customWidth="1"/>
    <col min="4" max="4" width="42.42578125" style="32" customWidth="1"/>
    <col min="5" max="5" width="11.42578125" style="32" customWidth="1"/>
    <col min="6" max="7" width="9.140625" style="32" customWidth="1"/>
    <col min="8" max="8" width="14.42578125" style="32" customWidth="1"/>
    <col min="9" max="9" width="10.42578125" style="32" bestFit="1" customWidth="1"/>
    <col min="10" max="10" width="14.140625" style="32" customWidth="1"/>
  </cols>
  <sheetData>
    <row r="1" spans="1:15" x14ac:dyDescent="0.2">
      <c r="A1" s="60"/>
    </row>
    <row r="2" spans="1:15" x14ac:dyDescent="0.2">
      <c r="A2" s="60"/>
    </row>
    <row r="3" spans="1:15" ht="15.75" x14ac:dyDescent="0.25">
      <c r="A3" s="258" t="s">
        <v>488</v>
      </c>
      <c r="B3" s="258"/>
      <c r="C3" s="258"/>
      <c r="D3" s="258"/>
      <c r="E3" s="258"/>
      <c r="F3" s="258"/>
      <c r="G3" s="258"/>
      <c r="H3" s="258"/>
      <c r="I3" s="258"/>
      <c r="J3" s="61"/>
    </row>
    <row r="4" spans="1:15" ht="15.75" x14ac:dyDescent="0.25">
      <c r="A4" s="59"/>
    </row>
    <row r="5" spans="1:15" s="3" customFormat="1" ht="31.5" x14ac:dyDescent="0.2">
      <c r="A5" s="57" t="s">
        <v>0</v>
      </c>
      <c r="B5" s="128" t="s">
        <v>1</v>
      </c>
      <c r="C5" s="82" t="s">
        <v>48</v>
      </c>
      <c r="D5" s="128" t="s">
        <v>3</v>
      </c>
      <c r="E5" s="128" t="s">
        <v>50</v>
      </c>
      <c r="F5" s="82" t="s">
        <v>49</v>
      </c>
      <c r="G5" s="128" t="s">
        <v>47</v>
      </c>
      <c r="H5" s="128" t="s">
        <v>54</v>
      </c>
      <c r="I5" s="128" t="s">
        <v>57</v>
      </c>
      <c r="J5" s="127" t="s">
        <v>442</v>
      </c>
      <c r="O5" s="3">
        <f>C6*H6</f>
        <v>2037.12</v>
      </c>
    </row>
    <row r="6" spans="1:15" ht="15.95" customHeight="1" x14ac:dyDescent="0.2">
      <c r="A6" s="241" t="s">
        <v>6</v>
      </c>
      <c r="B6" s="55" t="s">
        <v>51</v>
      </c>
      <c r="C6" s="242">
        <v>12</v>
      </c>
      <c r="D6" s="91" t="s">
        <v>523</v>
      </c>
      <c r="E6" s="93" t="s">
        <v>126</v>
      </c>
      <c r="F6" s="93" t="s">
        <v>453</v>
      </c>
      <c r="G6" s="243">
        <v>7</v>
      </c>
      <c r="H6" s="244">
        <v>169.76</v>
      </c>
      <c r="I6" s="244">
        <f>C6*H6</f>
        <v>2037.12</v>
      </c>
      <c r="J6" s="320"/>
      <c r="O6" s="3">
        <f t="shared" ref="O6:O22" si="0">C7*H7</f>
        <v>0</v>
      </c>
    </row>
    <row r="7" spans="1:15" ht="15.95" customHeight="1" x14ac:dyDescent="0.2">
      <c r="A7" s="241"/>
      <c r="B7" s="241" t="s">
        <v>55</v>
      </c>
      <c r="C7" s="242"/>
      <c r="D7" s="91" t="s">
        <v>435</v>
      </c>
      <c r="E7" s="93" t="s">
        <v>150</v>
      </c>
      <c r="F7" s="93" t="s">
        <v>415</v>
      </c>
      <c r="G7" s="243"/>
      <c r="H7" s="244"/>
      <c r="I7" s="244"/>
      <c r="J7" s="321"/>
      <c r="O7" s="3">
        <f t="shared" si="0"/>
        <v>0</v>
      </c>
    </row>
    <row r="8" spans="1:15" ht="15.95" customHeight="1" x14ac:dyDescent="0.2">
      <c r="A8" s="241"/>
      <c r="B8" s="241"/>
      <c r="C8" s="242"/>
      <c r="D8" s="91" t="s">
        <v>436</v>
      </c>
      <c r="E8" s="93" t="s">
        <v>163</v>
      </c>
      <c r="F8" s="93" t="s">
        <v>468</v>
      </c>
      <c r="G8" s="243"/>
      <c r="H8" s="244"/>
      <c r="I8" s="244"/>
      <c r="J8" s="322"/>
      <c r="O8" s="3">
        <f t="shared" si="0"/>
        <v>6620.6399999999994</v>
      </c>
    </row>
    <row r="9" spans="1:15" ht="15.95" customHeight="1" x14ac:dyDescent="0.2">
      <c r="A9" s="241" t="s">
        <v>9</v>
      </c>
      <c r="B9" s="55" t="s">
        <v>32</v>
      </c>
      <c r="C9" s="242">
        <v>39</v>
      </c>
      <c r="D9" s="91" t="s">
        <v>522</v>
      </c>
      <c r="E9" s="93" t="s">
        <v>145</v>
      </c>
      <c r="F9" s="93" t="s">
        <v>8</v>
      </c>
      <c r="G9" s="243">
        <v>9</v>
      </c>
      <c r="H9" s="244">
        <v>169.76</v>
      </c>
      <c r="I9" s="244">
        <f>C9*H9</f>
        <v>6620.6399999999994</v>
      </c>
      <c r="J9" s="323"/>
      <c r="O9" s="3">
        <f t="shared" si="0"/>
        <v>0</v>
      </c>
    </row>
    <row r="10" spans="1:15" ht="15.95" customHeight="1" x14ac:dyDescent="0.2">
      <c r="A10" s="241"/>
      <c r="B10" s="241" t="s">
        <v>397</v>
      </c>
      <c r="C10" s="242"/>
      <c r="D10" s="91" t="s">
        <v>435</v>
      </c>
      <c r="E10" s="93" t="s">
        <v>150</v>
      </c>
      <c r="F10" s="93" t="s">
        <v>415</v>
      </c>
      <c r="G10" s="243"/>
      <c r="H10" s="244"/>
      <c r="I10" s="244"/>
      <c r="J10" s="323"/>
      <c r="O10" s="3">
        <f t="shared" si="0"/>
        <v>0</v>
      </c>
    </row>
    <row r="11" spans="1:15" ht="15.95" customHeight="1" x14ac:dyDescent="0.2">
      <c r="A11" s="241"/>
      <c r="B11" s="241"/>
      <c r="C11" s="242"/>
      <c r="D11" s="91" t="s">
        <v>437</v>
      </c>
      <c r="E11" s="93" t="s">
        <v>415</v>
      </c>
      <c r="F11" s="93" t="s">
        <v>401</v>
      </c>
      <c r="G11" s="243"/>
      <c r="H11" s="244"/>
      <c r="I11" s="244"/>
      <c r="J11" s="323"/>
      <c r="O11" s="3">
        <f t="shared" si="0"/>
        <v>0</v>
      </c>
    </row>
    <row r="12" spans="1:15" s="1" customFormat="1" ht="15.95" customHeight="1" x14ac:dyDescent="0.2">
      <c r="A12" s="241"/>
      <c r="B12" s="241"/>
      <c r="C12" s="242"/>
      <c r="D12" s="91" t="s">
        <v>436</v>
      </c>
      <c r="E12" s="123" t="s">
        <v>163</v>
      </c>
      <c r="F12" s="123" t="s">
        <v>468</v>
      </c>
      <c r="G12" s="243"/>
      <c r="H12" s="244"/>
      <c r="I12" s="244"/>
      <c r="J12" s="323"/>
      <c r="O12" s="3">
        <f t="shared" si="0"/>
        <v>0</v>
      </c>
    </row>
    <row r="13" spans="1:15" s="1" customFormat="1" ht="15.95" customHeight="1" x14ac:dyDescent="0.2">
      <c r="A13" s="241"/>
      <c r="B13" s="241"/>
      <c r="C13" s="242"/>
      <c r="D13" s="91" t="s">
        <v>474</v>
      </c>
      <c r="E13" s="123" t="s">
        <v>468</v>
      </c>
      <c r="F13" s="123" t="s">
        <v>11</v>
      </c>
      <c r="G13" s="243"/>
      <c r="H13" s="244"/>
      <c r="I13" s="244"/>
      <c r="J13" s="323"/>
      <c r="O13" s="3">
        <f t="shared" si="0"/>
        <v>4074.24</v>
      </c>
    </row>
    <row r="14" spans="1:15" s="1" customFormat="1" ht="15.95" customHeight="1" x14ac:dyDescent="0.2">
      <c r="A14" s="250" t="s">
        <v>12</v>
      </c>
      <c r="B14" s="89" t="s">
        <v>471</v>
      </c>
      <c r="C14" s="324">
        <v>24</v>
      </c>
      <c r="D14" s="91" t="s">
        <v>525</v>
      </c>
      <c r="E14" s="123" t="s">
        <v>448</v>
      </c>
      <c r="F14" s="123" t="s">
        <v>8</v>
      </c>
      <c r="G14" s="254">
        <v>7</v>
      </c>
      <c r="H14" s="243">
        <v>169.76</v>
      </c>
      <c r="I14" s="244">
        <f>C14*H14</f>
        <v>4074.24</v>
      </c>
      <c r="J14" s="320"/>
      <c r="O14" s="3">
        <f t="shared" si="0"/>
        <v>0</v>
      </c>
    </row>
    <row r="15" spans="1:15" s="1" customFormat="1" ht="15.95" customHeight="1" x14ac:dyDescent="0.2">
      <c r="A15" s="251"/>
      <c r="B15" s="327" t="s">
        <v>472</v>
      </c>
      <c r="C15" s="325"/>
      <c r="D15" s="91" t="s">
        <v>524</v>
      </c>
      <c r="E15" s="123" t="s">
        <v>15</v>
      </c>
      <c r="F15" s="123" t="s">
        <v>453</v>
      </c>
      <c r="G15" s="255"/>
      <c r="H15" s="243"/>
      <c r="I15" s="244"/>
      <c r="J15" s="321"/>
      <c r="O15" s="3">
        <f>C19*H19</f>
        <v>0</v>
      </c>
    </row>
    <row r="16" spans="1:15" s="1" customFormat="1" ht="15.95" customHeight="1" x14ac:dyDescent="0.2">
      <c r="A16" s="251"/>
      <c r="B16" s="328"/>
      <c r="C16" s="325"/>
      <c r="D16" s="91" t="s">
        <v>435</v>
      </c>
      <c r="E16" s="93" t="s">
        <v>150</v>
      </c>
      <c r="F16" s="93" t="s">
        <v>415</v>
      </c>
      <c r="G16" s="255"/>
      <c r="H16" s="243"/>
      <c r="I16" s="244"/>
      <c r="J16" s="321"/>
      <c r="O16" s="3"/>
    </row>
    <row r="17" spans="1:15" s="1" customFormat="1" ht="15.95" customHeight="1" x14ac:dyDescent="0.2">
      <c r="A17" s="251"/>
      <c r="B17" s="328"/>
      <c r="C17" s="325"/>
      <c r="D17" s="91" t="s">
        <v>437</v>
      </c>
      <c r="E17" s="93" t="s">
        <v>415</v>
      </c>
      <c r="F17" s="93" t="s">
        <v>473</v>
      </c>
      <c r="G17" s="255"/>
      <c r="H17" s="243"/>
      <c r="I17" s="244"/>
      <c r="J17" s="321"/>
      <c r="O17" s="3"/>
    </row>
    <row r="18" spans="1:15" s="1" customFormat="1" ht="15.95" customHeight="1" x14ac:dyDescent="0.2">
      <c r="A18" s="251"/>
      <c r="B18" s="328"/>
      <c r="C18" s="325"/>
      <c r="D18" s="91" t="s">
        <v>436</v>
      </c>
      <c r="E18" s="123" t="s">
        <v>163</v>
      </c>
      <c r="F18" s="123" t="s">
        <v>468</v>
      </c>
      <c r="G18" s="255"/>
      <c r="H18" s="243"/>
      <c r="I18" s="244"/>
      <c r="J18" s="321"/>
      <c r="O18" s="3"/>
    </row>
    <row r="19" spans="1:15" s="1" customFormat="1" ht="15.95" customHeight="1" x14ac:dyDescent="0.2">
      <c r="A19" s="264"/>
      <c r="B19" s="329"/>
      <c r="C19" s="326"/>
      <c r="D19" s="91" t="s">
        <v>474</v>
      </c>
      <c r="E19" s="123" t="s">
        <v>468</v>
      </c>
      <c r="F19" s="123" t="s">
        <v>160</v>
      </c>
      <c r="G19" s="265"/>
      <c r="H19" s="243"/>
      <c r="I19" s="244"/>
      <c r="J19" s="322"/>
      <c r="O19" s="3">
        <f t="shared" si="0"/>
        <v>4042.7099999999996</v>
      </c>
    </row>
    <row r="20" spans="1:15" ht="15.95" customHeight="1" x14ac:dyDescent="0.2">
      <c r="A20" s="241" t="s">
        <v>18</v>
      </c>
      <c r="B20" s="55" t="s">
        <v>56</v>
      </c>
      <c r="C20" s="242">
        <v>27</v>
      </c>
      <c r="D20" s="91" t="s">
        <v>408</v>
      </c>
      <c r="E20" s="93" t="s">
        <v>17</v>
      </c>
      <c r="F20" s="93" t="s">
        <v>129</v>
      </c>
      <c r="G20" s="243">
        <v>4</v>
      </c>
      <c r="H20" s="243">
        <v>149.72999999999999</v>
      </c>
      <c r="I20" s="244">
        <f>C20*H20</f>
        <v>4042.7099999999996</v>
      </c>
      <c r="J20" s="323"/>
      <c r="O20" s="3">
        <f t="shared" si="0"/>
        <v>0</v>
      </c>
    </row>
    <row r="21" spans="1:15" ht="15.95" customHeight="1" x14ac:dyDescent="0.2">
      <c r="A21" s="241"/>
      <c r="B21" s="241" t="s">
        <v>469</v>
      </c>
      <c r="C21" s="242"/>
      <c r="D21" s="91" t="s">
        <v>435</v>
      </c>
      <c r="E21" s="93" t="s">
        <v>150</v>
      </c>
      <c r="F21" s="93" t="s">
        <v>470</v>
      </c>
      <c r="G21" s="243"/>
      <c r="H21" s="243"/>
      <c r="I21" s="244"/>
      <c r="J21" s="323"/>
      <c r="O21" s="3">
        <f t="shared" si="0"/>
        <v>0</v>
      </c>
    </row>
    <row r="22" spans="1:15" ht="15.95" customHeight="1" x14ac:dyDescent="0.2">
      <c r="A22" s="241"/>
      <c r="B22" s="241"/>
      <c r="C22" s="242"/>
      <c r="D22" s="91" t="s">
        <v>436</v>
      </c>
      <c r="E22" s="93" t="s">
        <v>163</v>
      </c>
      <c r="F22" s="93" t="s">
        <v>404</v>
      </c>
      <c r="G22" s="243"/>
      <c r="H22" s="243"/>
      <c r="I22" s="244"/>
      <c r="J22" s="323"/>
      <c r="O22" s="3">
        <f t="shared" si="0"/>
        <v>0</v>
      </c>
    </row>
    <row r="23" spans="1:15" s="18" customFormat="1" ht="15.75" x14ac:dyDescent="0.25">
      <c r="A23" s="64"/>
      <c r="B23" s="34"/>
      <c r="C23" s="39">
        <f>C6+C9+C14+C20</f>
        <v>102</v>
      </c>
      <c r="D23" s="34"/>
      <c r="E23" s="34"/>
      <c r="F23" s="34"/>
      <c r="G23" s="34"/>
      <c r="H23" s="65"/>
      <c r="I23" s="66">
        <f>I6+I9+I14+I20</f>
        <v>16774.71</v>
      </c>
      <c r="J23" s="34"/>
      <c r="O23" s="3">
        <f>SUM(O5:O22)</f>
        <v>16774.71</v>
      </c>
    </row>
    <row r="25" spans="1:15" s="1" customFormat="1" ht="15.95" customHeight="1" x14ac:dyDescent="0.2">
      <c r="A25" s="35" t="s">
        <v>92</v>
      </c>
      <c r="B25" s="35"/>
      <c r="C25" s="35"/>
      <c r="D25" s="35"/>
      <c r="E25" s="35"/>
      <c r="F25" s="35"/>
      <c r="G25" s="35"/>
      <c r="H25" s="42"/>
      <c r="I25" s="43"/>
      <c r="J25" s="43"/>
    </row>
    <row r="26" spans="1:15" ht="15.95" customHeight="1" x14ac:dyDescent="0.2">
      <c r="A26" s="32" t="s">
        <v>107</v>
      </c>
    </row>
  </sheetData>
  <mergeCells count="29">
    <mergeCell ref="A20:A22"/>
    <mergeCell ref="A14:A19"/>
    <mergeCell ref="B15:B19"/>
    <mergeCell ref="G14:G19"/>
    <mergeCell ref="H14:H19"/>
    <mergeCell ref="A3:I3"/>
    <mergeCell ref="A6:A8"/>
    <mergeCell ref="I9:I13"/>
    <mergeCell ref="B10:B13"/>
    <mergeCell ref="C9:C13"/>
    <mergeCell ref="G6:G8"/>
    <mergeCell ref="A9:A13"/>
    <mergeCell ref="G9:G13"/>
    <mergeCell ref="J6:J8"/>
    <mergeCell ref="B7:B8"/>
    <mergeCell ref="J20:J22"/>
    <mergeCell ref="J9:J13"/>
    <mergeCell ref="I20:I22"/>
    <mergeCell ref="I6:I8"/>
    <mergeCell ref="H9:H13"/>
    <mergeCell ref="C20:C22"/>
    <mergeCell ref="G20:G22"/>
    <mergeCell ref="H20:H22"/>
    <mergeCell ref="H6:H8"/>
    <mergeCell ref="C6:C8"/>
    <mergeCell ref="J14:J19"/>
    <mergeCell ref="C14:C19"/>
    <mergeCell ref="B21:B22"/>
    <mergeCell ref="I14:I19"/>
  </mergeCells>
  <phoneticPr fontId="5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2" zoomScale="110" zoomScaleNormal="110" workbookViewId="0">
      <selection activeCell="A2" sqref="A2:I38"/>
    </sheetView>
  </sheetViews>
  <sheetFormatPr defaultColWidth="8.85546875" defaultRowHeight="12.75" x14ac:dyDescent="0.2"/>
  <cols>
    <col min="1" max="1" width="6.42578125" style="32" customWidth="1"/>
    <col min="2" max="2" width="20.28515625" style="32" customWidth="1"/>
    <col min="3" max="3" width="9.140625" style="32" customWidth="1"/>
    <col min="4" max="4" width="29.28515625" style="32" customWidth="1"/>
    <col min="5" max="5" width="9.140625" style="32" customWidth="1"/>
    <col min="6" max="6" width="11.7109375" style="32" customWidth="1"/>
    <col min="7" max="7" width="9.140625" style="32" customWidth="1"/>
    <col min="8" max="8" width="13.42578125" style="32" customWidth="1"/>
    <col min="9" max="9" width="11.42578125" style="32" customWidth="1"/>
    <col min="10" max="11" width="9.140625" style="32" customWidth="1"/>
    <col min="12" max="12" width="8.85546875" customWidth="1"/>
    <col min="13" max="13" width="12" customWidth="1"/>
  </cols>
  <sheetData>
    <row r="1" spans="1:16" x14ac:dyDescent="0.2">
      <c r="A1" s="60"/>
      <c r="J1" s="32" t="s">
        <v>87</v>
      </c>
    </row>
    <row r="2" spans="1:16" ht="15.75" x14ac:dyDescent="0.25">
      <c r="A2" s="258" t="s">
        <v>78</v>
      </c>
      <c r="B2" s="258"/>
      <c r="C2" s="258"/>
      <c r="D2" s="258"/>
      <c r="E2" s="258"/>
      <c r="F2" s="258"/>
      <c r="G2" s="258"/>
      <c r="H2" s="258"/>
      <c r="I2" s="258"/>
      <c r="J2" s="61"/>
      <c r="K2" s="61"/>
    </row>
    <row r="3" spans="1:16" ht="16.5" thickBot="1" x14ac:dyDescent="0.3">
      <c r="A3" s="129"/>
    </row>
    <row r="4" spans="1:16" s="3" customFormat="1" ht="31.5" x14ac:dyDescent="0.2">
      <c r="A4" s="62" t="s">
        <v>0</v>
      </c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47</v>
      </c>
      <c r="H4" s="33" t="s">
        <v>54</v>
      </c>
      <c r="I4" s="63" t="s">
        <v>57</v>
      </c>
      <c r="J4" s="48"/>
      <c r="K4" s="48"/>
    </row>
    <row r="5" spans="1:16" ht="15.95" customHeight="1" x14ac:dyDescent="0.2">
      <c r="A5" s="256" t="s">
        <v>6</v>
      </c>
      <c r="B5" s="85" t="s">
        <v>31</v>
      </c>
      <c r="C5" s="241">
        <v>31</v>
      </c>
      <c r="D5" s="85" t="s">
        <v>503</v>
      </c>
      <c r="E5" s="145" t="s">
        <v>16</v>
      </c>
      <c r="F5" s="145" t="s">
        <v>137</v>
      </c>
      <c r="G5" s="306">
        <v>11</v>
      </c>
      <c r="H5" s="283">
        <v>208.95</v>
      </c>
      <c r="I5" s="286">
        <f>C5*H5</f>
        <v>6477.45</v>
      </c>
      <c r="M5">
        <f>C5*H5</f>
        <v>6477.45</v>
      </c>
    </row>
    <row r="6" spans="1:16" ht="15.95" customHeight="1" x14ac:dyDescent="0.2">
      <c r="A6" s="256"/>
      <c r="B6" s="262" t="s">
        <v>96</v>
      </c>
      <c r="C6" s="241"/>
      <c r="D6" s="136" t="s">
        <v>398</v>
      </c>
      <c r="E6" s="139" t="s">
        <v>143</v>
      </c>
      <c r="F6" s="139" t="s">
        <v>400</v>
      </c>
      <c r="G6" s="306"/>
      <c r="H6" s="283"/>
      <c r="I6" s="286"/>
      <c r="M6">
        <f t="shared" ref="M6:M34" si="0">C6*H6</f>
        <v>0</v>
      </c>
    </row>
    <row r="7" spans="1:16" ht="15.95" customHeight="1" x14ac:dyDescent="0.2">
      <c r="A7" s="256"/>
      <c r="B7" s="263"/>
      <c r="C7" s="241"/>
      <c r="D7" s="136" t="s">
        <v>399</v>
      </c>
      <c r="E7" s="139" t="s">
        <v>166</v>
      </c>
      <c r="F7" s="139" t="s">
        <v>167</v>
      </c>
      <c r="G7" s="306"/>
      <c r="H7" s="283"/>
      <c r="I7" s="286"/>
      <c r="M7">
        <f t="shared" si="0"/>
        <v>0</v>
      </c>
    </row>
    <row r="8" spans="1:16" ht="15.95" customHeight="1" x14ac:dyDescent="0.2">
      <c r="A8" s="256"/>
      <c r="B8" s="266"/>
      <c r="C8" s="241"/>
      <c r="D8" s="136" t="s">
        <v>479</v>
      </c>
      <c r="E8" s="139" t="s">
        <v>125</v>
      </c>
      <c r="F8" s="139" t="s">
        <v>480</v>
      </c>
      <c r="G8" s="306"/>
      <c r="H8" s="283"/>
      <c r="I8" s="286"/>
      <c r="M8">
        <f t="shared" si="0"/>
        <v>0</v>
      </c>
    </row>
    <row r="9" spans="1:16" ht="15.95" customHeight="1" x14ac:dyDescent="0.2">
      <c r="A9" s="256" t="s">
        <v>9</v>
      </c>
      <c r="B9" s="136" t="s">
        <v>34</v>
      </c>
      <c r="C9" s="241">
        <v>23</v>
      </c>
      <c r="D9" s="85" t="s">
        <v>503</v>
      </c>
      <c r="E9" s="145" t="s">
        <v>504</v>
      </c>
      <c r="F9" s="145" t="s">
        <v>137</v>
      </c>
      <c r="G9" s="306">
        <v>6</v>
      </c>
      <c r="H9" s="283">
        <v>164.73</v>
      </c>
      <c r="I9" s="286">
        <f>C9*H9</f>
        <v>3788.79</v>
      </c>
      <c r="M9">
        <f t="shared" si="0"/>
        <v>3788.79</v>
      </c>
    </row>
    <row r="10" spans="1:16" ht="15.95" customHeight="1" x14ac:dyDescent="0.2">
      <c r="A10" s="256"/>
      <c r="B10" s="250" t="s">
        <v>58</v>
      </c>
      <c r="C10" s="241"/>
      <c r="D10" s="136" t="s">
        <v>398</v>
      </c>
      <c r="E10" s="139" t="s">
        <v>143</v>
      </c>
      <c r="F10" s="139" t="s">
        <v>400</v>
      </c>
      <c r="G10" s="306"/>
      <c r="H10" s="283"/>
      <c r="I10" s="286"/>
      <c r="M10">
        <f t="shared" si="0"/>
        <v>0</v>
      </c>
    </row>
    <row r="11" spans="1:16" ht="15.95" customHeight="1" x14ac:dyDescent="0.2">
      <c r="A11" s="256"/>
      <c r="B11" s="251"/>
      <c r="C11" s="241"/>
      <c r="D11" s="136" t="s">
        <v>399</v>
      </c>
      <c r="E11" s="139" t="s">
        <v>166</v>
      </c>
      <c r="F11" s="139" t="s">
        <v>430</v>
      </c>
      <c r="G11" s="306"/>
      <c r="H11" s="283"/>
      <c r="I11" s="286"/>
      <c r="M11">
        <f t="shared" si="0"/>
        <v>0</v>
      </c>
    </row>
    <row r="12" spans="1:16" ht="15.95" customHeight="1" x14ac:dyDescent="0.2">
      <c r="A12" s="256"/>
      <c r="B12" s="264"/>
      <c r="C12" s="241"/>
      <c r="D12" s="136" t="s">
        <v>479</v>
      </c>
      <c r="E12" s="139" t="s">
        <v>125</v>
      </c>
      <c r="F12" s="139" t="s">
        <v>482</v>
      </c>
      <c r="G12" s="306"/>
      <c r="H12" s="283"/>
      <c r="I12" s="286"/>
      <c r="M12">
        <f t="shared" si="0"/>
        <v>0</v>
      </c>
    </row>
    <row r="13" spans="1:16" ht="15.95" customHeight="1" x14ac:dyDescent="0.2">
      <c r="A13" s="256" t="s">
        <v>12</v>
      </c>
      <c r="B13" s="261" t="s">
        <v>59</v>
      </c>
      <c r="C13" s="137">
        <v>12</v>
      </c>
      <c r="D13" s="85" t="s">
        <v>481</v>
      </c>
      <c r="E13" s="139" t="s">
        <v>453</v>
      </c>
      <c r="F13" s="139" t="s">
        <v>17</v>
      </c>
      <c r="G13" s="147">
        <v>3</v>
      </c>
      <c r="H13" s="220">
        <v>120.51</v>
      </c>
      <c r="I13" s="286">
        <f>(C13*H13)+(C14*H15)</f>
        <v>5061.42</v>
      </c>
      <c r="M13">
        <f>C13*H13</f>
        <v>1446.1200000000001</v>
      </c>
    </row>
    <row r="14" spans="1:16" ht="15.95" customHeight="1" x14ac:dyDescent="0.2">
      <c r="A14" s="256"/>
      <c r="B14" s="261"/>
      <c r="C14" s="250">
        <v>30</v>
      </c>
      <c r="D14" s="85" t="s">
        <v>503</v>
      </c>
      <c r="E14" s="139" t="s">
        <v>136</v>
      </c>
      <c r="F14" s="139" t="s">
        <v>137</v>
      </c>
      <c r="G14" s="311">
        <v>3</v>
      </c>
      <c r="H14" s="74"/>
      <c r="I14" s="286"/>
      <c r="M14">
        <f>C14*H15</f>
        <v>3615.3</v>
      </c>
      <c r="P14">
        <f>M13+M14</f>
        <v>5061.42</v>
      </c>
    </row>
    <row r="15" spans="1:16" ht="15.95" customHeight="1" x14ac:dyDescent="0.2">
      <c r="A15" s="256"/>
      <c r="B15" s="250" t="s">
        <v>94</v>
      </c>
      <c r="C15" s="251"/>
      <c r="D15" s="85" t="s">
        <v>487</v>
      </c>
      <c r="E15" s="139" t="s">
        <v>129</v>
      </c>
      <c r="F15" s="139" t="s">
        <v>485</v>
      </c>
      <c r="G15" s="312"/>
      <c r="H15" s="292">
        <v>120.51</v>
      </c>
      <c r="I15" s="286"/>
      <c r="M15">
        <f>C15*H16</f>
        <v>0</v>
      </c>
    </row>
    <row r="16" spans="1:16" ht="15.95" customHeight="1" x14ac:dyDescent="0.2">
      <c r="A16" s="256"/>
      <c r="B16" s="251"/>
      <c r="C16" s="251"/>
      <c r="D16" s="136" t="s">
        <v>398</v>
      </c>
      <c r="E16" s="139" t="s">
        <v>143</v>
      </c>
      <c r="F16" s="139" t="s">
        <v>406</v>
      </c>
      <c r="G16" s="312"/>
      <c r="H16" s="292"/>
      <c r="I16" s="286"/>
      <c r="M16">
        <f>C16*H17</f>
        <v>0</v>
      </c>
    </row>
    <row r="17" spans="1:16" ht="15.95" customHeight="1" x14ac:dyDescent="0.2">
      <c r="A17" s="256"/>
      <c r="B17" s="251"/>
      <c r="C17" s="251"/>
      <c r="D17" s="136" t="s">
        <v>399</v>
      </c>
      <c r="E17" s="139" t="s">
        <v>166</v>
      </c>
      <c r="F17" s="139" t="s">
        <v>407</v>
      </c>
      <c r="G17" s="312"/>
      <c r="H17" s="292"/>
      <c r="I17" s="286"/>
      <c r="M17">
        <f>C17*H18</f>
        <v>0</v>
      </c>
      <c r="P17">
        <f>43*109.98</f>
        <v>4729.1400000000003</v>
      </c>
    </row>
    <row r="18" spans="1:16" ht="15.95" customHeight="1" x14ac:dyDescent="0.2">
      <c r="A18" s="256"/>
      <c r="B18" s="264"/>
      <c r="C18" s="264"/>
      <c r="D18" s="136" t="s">
        <v>479</v>
      </c>
      <c r="E18" s="139" t="s">
        <v>125</v>
      </c>
      <c r="F18" s="144" t="s">
        <v>422</v>
      </c>
      <c r="G18" s="330"/>
      <c r="H18" s="331"/>
      <c r="I18" s="286"/>
      <c r="M18" t="e">
        <f>C18*#REF!</f>
        <v>#REF!</v>
      </c>
    </row>
    <row r="19" spans="1:16" ht="15.95" customHeight="1" x14ac:dyDescent="0.2">
      <c r="A19" s="256" t="s">
        <v>18</v>
      </c>
      <c r="B19" s="136" t="s">
        <v>33</v>
      </c>
      <c r="C19" s="241">
        <v>24</v>
      </c>
      <c r="D19" s="85" t="s">
        <v>560</v>
      </c>
      <c r="E19" s="139" t="s">
        <v>448</v>
      </c>
      <c r="F19" s="139" t="s">
        <v>485</v>
      </c>
      <c r="G19" s="306">
        <v>8</v>
      </c>
      <c r="H19" s="283">
        <v>187.27</v>
      </c>
      <c r="I19" s="286">
        <f>C19*H19</f>
        <v>4494.4800000000005</v>
      </c>
      <c r="M19">
        <f t="shared" si="0"/>
        <v>4494.4800000000005</v>
      </c>
      <c r="P19" s="5"/>
    </row>
    <row r="20" spans="1:16" ht="15.95" customHeight="1" x14ac:dyDescent="0.2">
      <c r="A20" s="256"/>
      <c r="B20" s="262" t="s">
        <v>88</v>
      </c>
      <c r="C20" s="241"/>
      <c r="D20" s="136" t="s">
        <v>398</v>
      </c>
      <c r="E20" s="139" t="s">
        <v>143</v>
      </c>
      <c r="F20" s="139" t="s">
        <v>401</v>
      </c>
      <c r="G20" s="306"/>
      <c r="H20" s="283"/>
      <c r="I20" s="286"/>
      <c r="M20">
        <f t="shared" si="0"/>
        <v>0</v>
      </c>
    </row>
    <row r="21" spans="1:16" ht="15.95" customHeight="1" x14ac:dyDescent="0.2">
      <c r="A21" s="256"/>
      <c r="B21" s="263"/>
      <c r="C21" s="241"/>
      <c r="D21" s="136" t="s">
        <v>399</v>
      </c>
      <c r="E21" s="139" t="s">
        <v>166</v>
      </c>
      <c r="F21" s="139" t="s">
        <v>168</v>
      </c>
      <c r="G21" s="306"/>
      <c r="H21" s="283"/>
      <c r="I21" s="286"/>
      <c r="M21">
        <f t="shared" si="0"/>
        <v>0</v>
      </c>
    </row>
    <row r="22" spans="1:16" ht="15.95" customHeight="1" x14ac:dyDescent="0.2">
      <c r="A22" s="260"/>
      <c r="B22" s="263"/>
      <c r="C22" s="250"/>
      <c r="D22" s="136" t="s">
        <v>479</v>
      </c>
      <c r="E22" s="139" t="s">
        <v>125</v>
      </c>
      <c r="F22" s="148" t="s">
        <v>483</v>
      </c>
      <c r="G22" s="311"/>
      <c r="H22" s="291"/>
      <c r="I22" s="288"/>
      <c r="M22">
        <f t="shared" si="0"/>
        <v>0</v>
      </c>
    </row>
    <row r="23" spans="1:16" ht="15.95" customHeight="1" x14ac:dyDescent="0.2">
      <c r="A23" s="260" t="s">
        <v>20</v>
      </c>
      <c r="B23" s="136" t="s">
        <v>13</v>
      </c>
      <c r="C23" s="250">
        <v>15</v>
      </c>
      <c r="D23" s="85" t="s">
        <v>561</v>
      </c>
      <c r="E23" s="139" t="s">
        <v>145</v>
      </c>
      <c r="F23" s="139" t="s">
        <v>485</v>
      </c>
      <c r="G23" s="311">
        <v>19</v>
      </c>
      <c r="H23" s="291">
        <v>279.17</v>
      </c>
      <c r="I23" s="288">
        <f>C23*H23</f>
        <v>4187.55</v>
      </c>
      <c r="M23">
        <f t="shared" si="0"/>
        <v>4187.55</v>
      </c>
    </row>
    <row r="24" spans="1:16" ht="15.95" customHeight="1" x14ac:dyDescent="0.2">
      <c r="A24" s="299"/>
      <c r="B24" s="250" t="s">
        <v>115</v>
      </c>
      <c r="C24" s="251"/>
      <c r="D24" s="136" t="s">
        <v>398</v>
      </c>
      <c r="E24" s="139" t="s">
        <v>143</v>
      </c>
      <c r="F24" s="139" t="s">
        <v>402</v>
      </c>
      <c r="G24" s="312"/>
      <c r="H24" s="292"/>
      <c r="I24" s="300"/>
      <c r="M24">
        <f t="shared" si="0"/>
        <v>0</v>
      </c>
    </row>
    <row r="25" spans="1:16" ht="15.95" customHeight="1" x14ac:dyDescent="0.2">
      <c r="A25" s="299"/>
      <c r="B25" s="251"/>
      <c r="C25" s="251"/>
      <c r="D25" s="136" t="s">
        <v>399</v>
      </c>
      <c r="E25" s="139" t="s">
        <v>166</v>
      </c>
      <c r="F25" s="139" t="s">
        <v>169</v>
      </c>
      <c r="G25" s="312"/>
      <c r="H25" s="292"/>
      <c r="I25" s="300"/>
      <c r="M25">
        <f t="shared" si="0"/>
        <v>0</v>
      </c>
    </row>
    <row r="26" spans="1:16" ht="15.95" customHeight="1" x14ac:dyDescent="0.2">
      <c r="A26" s="299"/>
      <c r="B26" s="251"/>
      <c r="C26" s="251"/>
      <c r="D26" s="136" t="s">
        <v>479</v>
      </c>
      <c r="E26" s="139" t="s">
        <v>125</v>
      </c>
      <c r="F26" s="139" t="s">
        <v>157</v>
      </c>
      <c r="G26" s="312"/>
      <c r="H26" s="292"/>
      <c r="I26" s="300"/>
      <c r="M26">
        <f t="shared" si="0"/>
        <v>0</v>
      </c>
    </row>
    <row r="27" spans="1:16" ht="36.950000000000003" customHeight="1" x14ac:dyDescent="0.2">
      <c r="A27" s="256" t="s">
        <v>22</v>
      </c>
      <c r="B27" s="136" t="s">
        <v>7</v>
      </c>
      <c r="C27" s="241">
        <v>8</v>
      </c>
      <c r="D27" s="85" t="s">
        <v>561</v>
      </c>
      <c r="E27" s="139" t="s">
        <v>453</v>
      </c>
      <c r="F27" s="139" t="s">
        <v>485</v>
      </c>
      <c r="G27" s="306">
        <v>18</v>
      </c>
      <c r="H27" s="283">
        <v>279.17</v>
      </c>
      <c r="I27" s="286">
        <f>C27*H27</f>
        <v>2233.36</v>
      </c>
      <c r="M27">
        <f t="shared" si="0"/>
        <v>2233.36</v>
      </c>
    </row>
    <row r="28" spans="1:16" ht="23.1" customHeight="1" x14ac:dyDescent="0.2">
      <c r="A28" s="256"/>
      <c r="B28" s="245" t="s">
        <v>101</v>
      </c>
      <c r="C28" s="241"/>
      <c r="D28" s="136" t="s">
        <v>398</v>
      </c>
      <c r="E28" s="139" t="s">
        <v>143</v>
      </c>
      <c r="F28" s="139" t="s">
        <v>409</v>
      </c>
      <c r="G28" s="306"/>
      <c r="H28" s="283"/>
      <c r="I28" s="286"/>
      <c r="M28">
        <f t="shared" si="0"/>
        <v>0</v>
      </c>
    </row>
    <row r="29" spans="1:16" ht="15.95" customHeight="1" x14ac:dyDescent="0.2">
      <c r="A29" s="256"/>
      <c r="B29" s="245"/>
      <c r="C29" s="241"/>
      <c r="D29" s="136" t="s">
        <v>399</v>
      </c>
      <c r="E29" s="139" t="s">
        <v>166</v>
      </c>
      <c r="F29" s="139" t="s">
        <v>454</v>
      </c>
      <c r="G29" s="306"/>
      <c r="H29" s="283"/>
      <c r="I29" s="286"/>
      <c r="M29">
        <f t="shared" si="0"/>
        <v>0</v>
      </c>
    </row>
    <row r="30" spans="1:16" ht="15.95" customHeight="1" x14ac:dyDescent="0.2">
      <c r="A30" s="256"/>
      <c r="B30" s="245"/>
      <c r="C30" s="241"/>
      <c r="D30" s="136" t="s">
        <v>479</v>
      </c>
      <c r="E30" s="139" t="s">
        <v>125</v>
      </c>
      <c r="F30" s="139" t="s">
        <v>505</v>
      </c>
      <c r="G30" s="306"/>
      <c r="H30" s="283"/>
      <c r="I30" s="286"/>
      <c r="M30">
        <f t="shared" si="0"/>
        <v>0</v>
      </c>
    </row>
    <row r="31" spans="1:16" ht="15.95" customHeight="1" x14ac:dyDescent="0.2">
      <c r="A31" s="256" t="s">
        <v>24</v>
      </c>
      <c r="B31" s="136" t="s">
        <v>10</v>
      </c>
      <c r="C31" s="241">
        <v>4</v>
      </c>
      <c r="D31" s="85" t="s">
        <v>486</v>
      </c>
      <c r="E31" s="139" t="s">
        <v>145</v>
      </c>
      <c r="F31" s="139" t="s">
        <v>507</v>
      </c>
      <c r="G31" s="306">
        <v>18</v>
      </c>
      <c r="H31" s="283">
        <v>279.17</v>
      </c>
      <c r="I31" s="286">
        <f>C31*H31</f>
        <v>1116.68</v>
      </c>
      <c r="M31">
        <f t="shared" si="0"/>
        <v>1116.68</v>
      </c>
    </row>
    <row r="32" spans="1:16" ht="15.95" customHeight="1" x14ac:dyDescent="0.2">
      <c r="A32" s="256"/>
      <c r="B32" s="245" t="s">
        <v>152</v>
      </c>
      <c r="C32" s="241"/>
      <c r="D32" s="136" t="s">
        <v>487</v>
      </c>
      <c r="E32" s="139" t="s">
        <v>129</v>
      </c>
      <c r="F32" s="139" t="s">
        <v>485</v>
      </c>
      <c r="G32" s="306"/>
      <c r="H32" s="283"/>
      <c r="I32" s="286"/>
      <c r="M32">
        <f t="shared" si="0"/>
        <v>0</v>
      </c>
    </row>
    <row r="33" spans="1:13" ht="15.95" customHeight="1" x14ac:dyDescent="0.2">
      <c r="A33" s="256"/>
      <c r="B33" s="245"/>
      <c r="C33" s="241"/>
      <c r="D33" s="136" t="s">
        <v>399</v>
      </c>
      <c r="E33" s="139" t="s">
        <v>166</v>
      </c>
      <c r="F33" s="139" t="s">
        <v>410</v>
      </c>
      <c r="G33" s="306"/>
      <c r="H33" s="283"/>
      <c r="I33" s="286"/>
    </row>
    <row r="34" spans="1:13" ht="15.95" customHeight="1" thickBot="1" x14ac:dyDescent="0.25">
      <c r="A34" s="315"/>
      <c r="B34" s="334"/>
      <c r="C34" s="316"/>
      <c r="D34" s="153" t="s">
        <v>479</v>
      </c>
      <c r="E34" s="177" t="s">
        <v>125</v>
      </c>
      <c r="F34" s="178" t="s">
        <v>506</v>
      </c>
      <c r="G34" s="317"/>
      <c r="H34" s="332"/>
      <c r="I34" s="333"/>
      <c r="M34">
        <f t="shared" si="0"/>
        <v>0</v>
      </c>
    </row>
    <row r="35" spans="1:13" s="21" customFormat="1" ht="15.95" customHeight="1" x14ac:dyDescent="0.2">
      <c r="A35" s="37"/>
      <c r="B35" s="36"/>
      <c r="C35" s="37"/>
      <c r="D35" s="36"/>
      <c r="E35" s="37"/>
      <c r="F35" s="37"/>
      <c r="G35" s="47"/>
      <c r="H35" s="49"/>
      <c r="I35" s="49"/>
      <c r="J35" s="32"/>
      <c r="K35" s="32"/>
    </row>
    <row r="36" spans="1:13" s="18" customFormat="1" ht="15.95" customHeight="1" x14ac:dyDescent="0.25">
      <c r="A36" s="64"/>
      <c r="B36" s="34"/>
      <c r="C36" s="39">
        <f>C5+C9+C13+C14+C19+C23+C27+C31</f>
        <v>147</v>
      </c>
      <c r="D36" s="34"/>
      <c r="E36" s="34"/>
      <c r="F36" s="34"/>
      <c r="G36" s="34"/>
      <c r="H36" s="65"/>
      <c r="I36" s="66">
        <f>I5+I9+I13+I19+I23+I27+I31</f>
        <v>27359.73</v>
      </c>
      <c r="J36" s="34"/>
      <c r="K36" s="34"/>
      <c r="M36" s="20"/>
    </row>
    <row r="37" spans="1:13" ht="15.95" customHeight="1" x14ac:dyDescent="0.2">
      <c r="A37" s="213" t="s">
        <v>92</v>
      </c>
      <c r="B37" s="213"/>
      <c r="C37" s="213"/>
      <c r="D37" s="213"/>
      <c r="E37" s="213"/>
      <c r="F37" s="213"/>
      <c r="M37">
        <f>M5+M9+M13+M14+M19+M23+M27+M31</f>
        <v>27359.73</v>
      </c>
    </row>
    <row r="38" spans="1:13" s="1" customFormat="1" ht="15.95" customHeight="1" x14ac:dyDescent="0.2">
      <c r="A38" s="32" t="s">
        <v>117</v>
      </c>
      <c r="B38" s="32"/>
      <c r="C38" s="32"/>
      <c r="D38" s="32"/>
      <c r="E38" s="32"/>
      <c r="F38" s="32"/>
      <c r="G38" s="42"/>
      <c r="H38" s="43"/>
      <c r="I38" s="43"/>
      <c r="J38" s="32"/>
      <c r="K38" s="32"/>
    </row>
    <row r="39" spans="1:13" ht="15.95" customHeight="1" x14ac:dyDescent="0.2"/>
    <row r="40" spans="1:13" ht="15.95" customHeight="1" x14ac:dyDescent="0.2"/>
    <row r="41" spans="1:13" ht="15.95" customHeight="1" x14ac:dyDescent="0.2"/>
    <row r="42" spans="1:13" ht="15.95" customHeight="1" x14ac:dyDescent="0.2"/>
    <row r="43" spans="1:13" ht="15.95" customHeight="1" x14ac:dyDescent="0.2"/>
    <row r="44" spans="1:13" ht="15.95" customHeight="1" x14ac:dyDescent="0.2"/>
    <row r="45" spans="1:13" ht="15.95" customHeight="1" x14ac:dyDescent="0.2"/>
    <row r="46" spans="1:13" ht="15.95" customHeight="1" x14ac:dyDescent="0.2"/>
    <row r="47" spans="1:13" ht="15.95" customHeight="1" x14ac:dyDescent="0.2"/>
    <row r="48" spans="1:13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</sheetData>
  <autoFilter ref="A4:P34"/>
  <mergeCells count="44">
    <mergeCell ref="A31:A34"/>
    <mergeCell ref="C31:C34"/>
    <mergeCell ref="G31:G34"/>
    <mergeCell ref="H31:H34"/>
    <mergeCell ref="I31:I34"/>
    <mergeCell ref="B32:B34"/>
    <mergeCell ref="A27:A30"/>
    <mergeCell ref="C27:C30"/>
    <mergeCell ref="G27:G30"/>
    <mergeCell ref="H27:H30"/>
    <mergeCell ref="I27:I30"/>
    <mergeCell ref="B28:B30"/>
    <mergeCell ref="A23:A26"/>
    <mergeCell ref="C23:C26"/>
    <mergeCell ref="G23:G26"/>
    <mergeCell ref="H23:H26"/>
    <mergeCell ref="I23:I26"/>
    <mergeCell ref="B24:B26"/>
    <mergeCell ref="A19:A22"/>
    <mergeCell ref="C19:C22"/>
    <mergeCell ref="G19:G22"/>
    <mergeCell ref="H19:H22"/>
    <mergeCell ref="I19:I22"/>
    <mergeCell ref="B20:B22"/>
    <mergeCell ref="A13:A18"/>
    <mergeCell ref="B13:B14"/>
    <mergeCell ref="I13:I18"/>
    <mergeCell ref="C14:C18"/>
    <mergeCell ref="G14:G18"/>
    <mergeCell ref="B15:B18"/>
    <mergeCell ref="H15:H18"/>
    <mergeCell ref="A9:A12"/>
    <mergeCell ref="C9:C12"/>
    <mergeCell ref="G9:G12"/>
    <mergeCell ref="H9:H12"/>
    <mergeCell ref="I9:I12"/>
    <mergeCell ref="B10:B12"/>
    <mergeCell ref="A2:I2"/>
    <mergeCell ref="A5:A8"/>
    <mergeCell ref="C5:C8"/>
    <mergeCell ref="G5:G8"/>
    <mergeCell ref="H5:H8"/>
    <mergeCell ref="I5:I8"/>
    <mergeCell ref="B6:B8"/>
  </mergeCells>
  <pageMargins left="0.59055118110236227" right="0.39370078740157483" top="0.78740157480314965" bottom="0.78740157480314965" header="0.51181102362204722" footer="0.51181102362204722"/>
  <pageSetup paperSize="9" orientation="landscape" copies="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11" zoomScale="110" zoomScaleNormal="110" workbookViewId="0">
      <selection activeCell="F42" sqref="F42"/>
    </sheetView>
  </sheetViews>
  <sheetFormatPr defaultColWidth="8.85546875" defaultRowHeight="12.75" x14ac:dyDescent="0.2"/>
  <cols>
    <col min="1" max="1" width="4.7109375" style="32" customWidth="1"/>
    <col min="2" max="2" width="28.140625" style="32" customWidth="1"/>
    <col min="3" max="3" width="9.140625" style="32" customWidth="1"/>
    <col min="4" max="4" width="29" style="32" customWidth="1"/>
    <col min="5" max="7" width="9.140625" style="32" customWidth="1"/>
    <col min="8" max="8" width="13.140625" style="69" customWidth="1"/>
    <col min="9" max="9" width="9.42578125" style="69" bestFit="1" customWidth="1"/>
    <col min="10" max="10" width="9.140625" style="32" customWidth="1"/>
    <col min="11" max="18" width="8.85546875" customWidth="1"/>
    <col min="19" max="19" width="12.42578125" customWidth="1"/>
  </cols>
  <sheetData>
    <row r="1" spans="1:15" ht="15.75" x14ac:dyDescent="0.25">
      <c r="A1" s="258" t="s">
        <v>562</v>
      </c>
      <c r="B1" s="258"/>
      <c r="C1" s="258"/>
      <c r="D1" s="258"/>
      <c r="E1" s="258"/>
      <c r="F1" s="258"/>
      <c r="G1" s="258"/>
      <c r="H1" s="258"/>
      <c r="I1" s="258"/>
      <c r="J1" s="61"/>
      <c r="K1" s="16"/>
      <c r="L1" s="16"/>
    </row>
    <row r="2" spans="1:15" ht="16.5" thickBot="1" x14ac:dyDescent="0.3">
      <c r="A2" s="231"/>
      <c r="B2" s="228"/>
      <c r="C2" s="228"/>
      <c r="D2" s="228"/>
      <c r="E2" s="228"/>
      <c r="F2" s="228"/>
      <c r="G2" s="228"/>
      <c r="H2" s="230"/>
      <c r="I2" s="230"/>
    </row>
    <row r="3" spans="1:15" s="234" customFormat="1" ht="46.5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70" t="s">
        <v>54</v>
      </c>
      <c r="I3" s="71" t="s">
        <v>57</v>
      </c>
      <c r="J3" s="48"/>
    </row>
    <row r="4" spans="1:15" ht="15.95" customHeight="1" x14ac:dyDescent="0.2">
      <c r="A4" s="256" t="s">
        <v>6</v>
      </c>
      <c r="B4" s="261" t="s">
        <v>19</v>
      </c>
      <c r="C4" s="241">
        <v>18</v>
      </c>
      <c r="D4" s="142" t="s">
        <v>533</v>
      </c>
      <c r="E4" s="139" t="s">
        <v>421</v>
      </c>
      <c r="F4" s="139" t="s">
        <v>449</v>
      </c>
      <c r="G4" s="335">
        <v>10</v>
      </c>
      <c r="H4" s="337">
        <v>208.95</v>
      </c>
      <c r="I4" s="339">
        <f>C4*H4</f>
        <v>3761.1</v>
      </c>
      <c r="O4">
        <f>C4*H4</f>
        <v>3761.1</v>
      </c>
    </row>
    <row r="5" spans="1:15" ht="15.95" customHeight="1" x14ac:dyDescent="0.2">
      <c r="A5" s="256"/>
      <c r="B5" s="261"/>
      <c r="C5" s="241"/>
      <c r="D5" s="232" t="s">
        <v>14</v>
      </c>
      <c r="E5" s="139" t="s">
        <v>421</v>
      </c>
      <c r="F5" s="139" t="s">
        <v>448</v>
      </c>
      <c r="G5" s="335"/>
      <c r="H5" s="337"/>
      <c r="I5" s="339"/>
      <c r="O5">
        <f t="shared" ref="O5:O43" si="0">C5*H5</f>
        <v>0</v>
      </c>
    </row>
    <row r="6" spans="1:15" ht="15.95" customHeight="1" x14ac:dyDescent="0.2">
      <c r="A6" s="256"/>
      <c r="B6" s="245" t="s">
        <v>109</v>
      </c>
      <c r="C6" s="241"/>
      <c r="D6" s="232" t="s">
        <v>529</v>
      </c>
      <c r="E6" s="139" t="s">
        <v>456</v>
      </c>
      <c r="F6" s="139" t="s">
        <v>447</v>
      </c>
      <c r="G6" s="335"/>
      <c r="H6" s="337"/>
      <c r="I6" s="339"/>
      <c r="O6">
        <f t="shared" si="0"/>
        <v>0</v>
      </c>
    </row>
    <row r="7" spans="1:15" ht="15.95" customHeight="1" x14ac:dyDescent="0.2">
      <c r="A7" s="256"/>
      <c r="B7" s="245"/>
      <c r="C7" s="241"/>
      <c r="D7" s="232" t="s">
        <v>571</v>
      </c>
      <c r="E7" s="139" t="s">
        <v>450</v>
      </c>
      <c r="F7" s="139" t="s">
        <v>452</v>
      </c>
      <c r="G7" s="335"/>
      <c r="H7" s="337"/>
      <c r="I7" s="339"/>
      <c r="O7">
        <f t="shared" si="0"/>
        <v>0</v>
      </c>
    </row>
    <row r="8" spans="1:15" ht="15.95" customHeight="1" x14ac:dyDescent="0.2">
      <c r="A8" s="256"/>
      <c r="B8" s="245"/>
      <c r="C8" s="241"/>
      <c r="D8" s="232" t="s">
        <v>534</v>
      </c>
      <c r="E8" s="143" t="s">
        <v>458</v>
      </c>
      <c r="F8" s="143" t="s">
        <v>127</v>
      </c>
      <c r="G8" s="335"/>
      <c r="H8" s="337"/>
      <c r="I8" s="339"/>
      <c r="O8">
        <f t="shared" si="0"/>
        <v>0</v>
      </c>
    </row>
    <row r="9" spans="1:15" ht="15.95" customHeight="1" x14ac:dyDescent="0.2">
      <c r="A9" s="256" t="s">
        <v>9</v>
      </c>
      <c r="B9" s="232" t="s">
        <v>89</v>
      </c>
      <c r="C9" s="241">
        <v>4</v>
      </c>
      <c r="D9" s="142" t="s">
        <v>533</v>
      </c>
      <c r="E9" s="139" t="s">
        <v>21</v>
      </c>
      <c r="F9" s="139" t="s">
        <v>449</v>
      </c>
      <c r="G9" s="335">
        <v>14</v>
      </c>
      <c r="H9" s="337">
        <v>247.96</v>
      </c>
      <c r="I9" s="339">
        <f>C9*H9</f>
        <v>991.84</v>
      </c>
      <c r="O9">
        <f t="shared" si="0"/>
        <v>991.84</v>
      </c>
    </row>
    <row r="10" spans="1:15" ht="15.95" customHeight="1" x14ac:dyDescent="0.2">
      <c r="A10" s="256"/>
      <c r="B10" s="262" t="s">
        <v>110</v>
      </c>
      <c r="C10" s="241"/>
      <c r="D10" s="232" t="s">
        <v>14</v>
      </c>
      <c r="E10" s="139" t="s">
        <v>21</v>
      </c>
      <c r="F10" s="139" t="s">
        <v>448</v>
      </c>
      <c r="G10" s="335"/>
      <c r="H10" s="337"/>
      <c r="I10" s="339"/>
      <c r="O10">
        <f t="shared" si="0"/>
        <v>0</v>
      </c>
    </row>
    <row r="11" spans="1:15" ht="15.95" customHeight="1" x14ac:dyDescent="0.2">
      <c r="A11" s="256"/>
      <c r="B11" s="263"/>
      <c r="C11" s="241"/>
      <c r="D11" s="232" t="s">
        <v>64</v>
      </c>
      <c r="E11" s="139" t="s">
        <v>456</v>
      </c>
      <c r="F11" s="139" t="s">
        <v>457</v>
      </c>
      <c r="G11" s="335"/>
      <c r="H11" s="337"/>
      <c r="I11" s="339"/>
      <c r="O11">
        <f t="shared" si="0"/>
        <v>0</v>
      </c>
    </row>
    <row r="12" spans="1:15" ht="15.95" customHeight="1" x14ac:dyDescent="0.2">
      <c r="A12" s="256"/>
      <c r="B12" s="263"/>
      <c r="C12" s="241"/>
      <c r="D12" s="232" t="s">
        <v>571</v>
      </c>
      <c r="E12" s="139" t="s">
        <v>450</v>
      </c>
      <c r="F12" s="139" t="s">
        <v>451</v>
      </c>
      <c r="G12" s="335"/>
      <c r="H12" s="337"/>
      <c r="I12" s="339"/>
      <c r="O12">
        <f t="shared" si="0"/>
        <v>0</v>
      </c>
    </row>
    <row r="13" spans="1:15" ht="15.95" customHeight="1" x14ac:dyDescent="0.2">
      <c r="A13" s="256"/>
      <c r="B13" s="266"/>
      <c r="C13" s="241"/>
      <c r="D13" s="232" t="s">
        <v>156</v>
      </c>
      <c r="E13" s="125" t="s">
        <v>572</v>
      </c>
      <c r="F13" s="144" t="s">
        <v>565</v>
      </c>
      <c r="G13" s="335"/>
      <c r="H13" s="337"/>
      <c r="I13" s="339"/>
      <c r="O13">
        <f t="shared" si="0"/>
        <v>0</v>
      </c>
    </row>
    <row r="14" spans="1:15" ht="15.95" customHeight="1" x14ac:dyDescent="0.2">
      <c r="A14" s="256" t="s">
        <v>12</v>
      </c>
      <c r="B14" s="232" t="s">
        <v>23</v>
      </c>
      <c r="C14" s="241">
        <v>19</v>
      </c>
      <c r="D14" s="142" t="s">
        <v>509</v>
      </c>
      <c r="E14" s="139" t="s">
        <v>420</v>
      </c>
      <c r="F14" s="139" t="s">
        <v>449</v>
      </c>
      <c r="G14" s="335">
        <v>13</v>
      </c>
      <c r="H14" s="337">
        <v>247.96</v>
      </c>
      <c r="I14" s="339">
        <f>C14*H14</f>
        <v>4711.24</v>
      </c>
      <c r="O14">
        <f t="shared" si="0"/>
        <v>4711.24</v>
      </c>
    </row>
    <row r="15" spans="1:15" ht="15.95" customHeight="1" x14ac:dyDescent="0.2">
      <c r="A15" s="256"/>
      <c r="B15" s="262" t="s">
        <v>111</v>
      </c>
      <c r="C15" s="241"/>
      <c r="D15" s="232" t="s">
        <v>14</v>
      </c>
      <c r="E15" s="139" t="s">
        <v>420</v>
      </c>
      <c r="F15" s="139" t="s">
        <v>448</v>
      </c>
      <c r="G15" s="335"/>
      <c r="H15" s="337"/>
      <c r="I15" s="339"/>
      <c r="O15">
        <f t="shared" si="0"/>
        <v>0</v>
      </c>
    </row>
    <row r="16" spans="1:15" ht="15.95" customHeight="1" x14ac:dyDescent="0.2">
      <c r="A16" s="256"/>
      <c r="B16" s="263"/>
      <c r="C16" s="241"/>
      <c r="D16" s="232" t="s">
        <v>529</v>
      </c>
      <c r="E16" s="139" t="s">
        <v>456</v>
      </c>
      <c r="F16" s="139" t="s">
        <v>401</v>
      </c>
      <c r="G16" s="335"/>
      <c r="H16" s="337"/>
      <c r="I16" s="339"/>
      <c r="O16">
        <f t="shared" si="0"/>
        <v>0</v>
      </c>
    </row>
    <row r="17" spans="1:23" ht="15.95" customHeight="1" x14ac:dyDescent="0.2">
      <c r="A17" s="256"/>
      <c r="B17" s="263"/>
      <c r="C17" s="241"/>
      <c r="D17" s="232" t="s">
        <v>571</v>
      </c>
      <c r="E17" s="139" t="s">
        <v>450</v>
      </c>
      <c r="F17" s="139" t="s">
        <v>424</v>
      </c>
      <c r="G17" s="335"/>
      <c r="H17" s="337"/>
      <c r="I17" s="339"/>
      <c r="L17" s="5">
        <f>I4+I9+I14+I19+I22+I25+I30+I34+I37+I41</f>
        <v>22936.360000000004</v>
      </c>
      <c r="O17">
        <f t="shared" si="0"/>
        <v>0</v>
      </c>
    </row>
    <row r="18" spans="1:23" ht="15.95" customHeight="1" x14ac:dyDescent="0.2">
      <c r="A18" s="256"/>
      <c r="B18" s="266"/>
      <c r="C18" s="241"/>
      <c r="D18" s="232" t="s">
        <v>156</v>
      </c>
      <c r="E18" s="125" t="s">
        <v>572</v>
      </c>
      <c r="F18" s="143" t="s">
        <v>564</v>
      </c>
      <c r="G18" s="335"/>
      <c r="H18" s="337"/>
      <c r="I18" s="339"/>
      <c r="O18">
        <f t="shared" si="0"/>
        <v>0</v>
      </c>
    </row>
    <row r="19" spans="1:23" ht="15.95" customHeight="1" x14ac:dyDescent="0.2">
      <c r="A19" s="260" t="s">
        <v>18</v>
      </c>
      <c r="B19" s="232" t="s">
        <v>65</v>
      </c>
      <c r="C19" s="250">
        <v>17</v>
      </c>
      <c r="D19" s="232" t="s">
        <v>102</v>
      </c>
      <c r="E19" s="139" t="s">
        <v>147</v>
      </c>
      <c r="F19" s="93" t="s">
        <v>573</v>
      </c>
      <c r="G19" s="341">
        <v>4</v>
      </c>
      <c r="H19" s="345">
        <v>164.73</v>
      </c>
      <c r="I19" s="343">
        <f>C19*H19</f>
        <v>2800.41</v>
      </c>
      <c r="O19">
        <f t="shared" si="0"/>
        <v>2800.41</v>
      </c>
    </row>
    <row r="20" spans="1:23" ht="15.95" customHeight="1" x14ac:dyDescent="0.2">
      <c r="A20" s="299"/>
      <c r="B20" s="297" t="s">
        <v>66</v>
      </c>
      <c r="C20" s="251"/>
      <c r="D20" s="232" t="s">
        <v>461</v>
      </c>
      <c r="E20" s="139" t="s">
        <v>462</v>
      </c>
      <c r="F20" s="139" t="s">
        <v>432</v>
      </c>
      <c r="G20" s="344"/>
      <c r="H20" s="346"/>
      <c r="I20" s="347"/>
      <c r="O20">
        <f t="shared" si="0"/>
        <v>0</v>
      </c>
    </row>
    <row r="21" spans="1:23" ht="15.95" customHeight="1" x14ac:dyDescent="0.2">
      <c r="A21" s="299"/>
      <c r="B21" s="298"/>
      <c r="C21" s="251"/>
      <c r="D21" s="232" t="s">
        <v>139</v>
      </c>
      <c r="E21" s="139" t="s">
        <v>11</v>
      </c>
      <c r="F21" s="139" t="s">
        <v>566</v>
      </c>
      <c r="G21" s="344"/>
      <c r="H21" s="346"/>
      <c r="I21" s="347"/>
      <c r="O21">
        <f t="shared" si="0"/>
        <v>0</v>
      </c>
    </row>
    <row r="22" spans="1:23" ht="15" customHeight="1" x14ac:dyDescent="0.2">
      <c r="A22" s="256" t="s">
        <v>20</v>
      </c>
      <c r="B22" s="232" t="s">
        <v>131</v>
      </c>
      <c r="C22" s="241">
        <v>3</v>
      </c>
      <c r="D22" s="232" t="s">
        <v>102</v>
      </c>
      <c r="E22" s="139" t="s">
        <v>149</v>
      </c>
      <c r="F22" s="93" t="s">
        <v>573</v>
      </c>
      <c r="G22" s="335">
        <v>2</v>
      </c>
      <c r="H22" s="337">
        <v>120.51</v>
      </c>
      <c r="I22" s="339">
        <f>C22*H22</f>
        <v>361.53000000000003</v>
      </c>
      <c r="O22">
        <f t="shared" si="0"/>
        <v>361.53000000000003</v>
      </c>
    </row>
    <row r="23" spans="1:23" ht="15.95" customHeight="1" x14ac:dyDescent="0.2">
      <c r="A23" s="256"/>
      <c r="B23" s="245" t="s">
        <v>67</v>
      </c>
      <c r="C23" s="241"/>
      <c r="D23" s="91" t="s">
        <v>529</v>
      </c>
      <c r="E23" s="93" t="s">
        <v>574</v>
      </c>
      <c r="F23" s="93"/>
      <c r="G23" s="335"/>
      <c r="H23" s="337"/>
      <c r="I23" s="339"/>
      <c r="O23">
        <f t="shared" si="0"/>
        <v>0</v>
      </c>
    </row>
    <row r="24" spans="1:23" ht="15.95" customHeight="1" x14ac:dyDescent="0.2">
      <c r="A24" s="256"/>
      <c r="B24" s="245"/>
      <c r="C24" s="241"/>
      <c r="D24" s="232" t="s">
        <v>140</v>
      </c>
      <c r="E24" s="139" t="s">
        <v>11</v>
      </c>
      <c r="F24" s="139" t="s">
        <v>567</v>
      </c>
      <c r="G24" s="335"/>
      <c r="H24" s="337"/>
      <c r="I24" s="339"/>
      <c r="O24">
        <f t="shared" si="0"/>
        <v>0</v>
      </c>
    </row>
    <row r="25" spans="1:23" ht="15.95" customHeight="1" x14ac:dyDescent="0.2">
      <c r="A25" s="256" t="s">
        <v>22</v>
      </c>
      <c r="B25" s="261" t="s">
        <v>27</v>
      </c>
      <c r="C25" s="241">
        <v>44</v>
      </c>
      <c r="D25" s="142" t="s">
        <v>531</v>
      </c>
      <c r="E25" s="139" t="s">
        <v>426</v>
      </c>
      <c r="F25" s="139" t="s">
        <v>448</v>
      </c>
      <c r="G25" s="335">
        <v>2</v>
      </c>
      <c r="H25" s="337">
        <v>120.51</v>
      </c>
      <c r="I25" s="339">
        <f>C25*H25</f>
        <v>5302.4400000000005</v>
      </c>
      <c r="O25">
        <f t="shared" si="0"/>
        <v>5302.4400000000005</v>
      </c>
    </row>
    <row r="26" spans="1:23" ht="15.95" customHeight="1" x14ac:dyDescent="0.2">
      <c r="A26" s="256"/>
      <c r="B26" s="261"/>
      <c r="C26" s="241"/>
      <c r="D26" s="225" t="s">
        <v>535</v>
      </c>
      <c r="E26" s="139" t="s">
        <v>146</v>
      </c>
      <c r="F26" s="139" t="s">
        <v>449</v>
      </c>
      <c r="G26" s="335"/>
      <c r="H26" s="337"/>
      <c r="I26" s="339"/>
      <c r="O26">
        <f t="shared" si="0"/>
        <v>0</v>
      </c>
      <c r="T26">
        <v>7</v>
      </c>
      <c r="U26">
        <v>1</v>
      </c>
    </row>
    <row r="27" spans="1:23" ht="15.95" customHeight="1" x14ac:dyDescent="0.2">
      <c r="A27" s="256"/>
      <c r="B27" s="245" t="s">
        <v>112</v>
      </c>
      <c r="C27" s="241"/>
      <c r="D27" s="232" t="s">
        <v>529</v>
      </c>
      <c r="E27" s="139" t="s">
        <v>456</v>
      </c>
      <c r="F27" s="139" t="s">
        <v>150</v>
      </c>
      <c r="G27" s="335"/>
      <c r="H27" s="337"/>
      <c r="I27" s="339"/>
      <c r="O27">
        <f t="shared" si="0"/>
        <v>0</v>
      </c>
      <c r="T27">
        <v>16</v>
      </c>
      <c r="U27">
        <v>3</v>
      </c>
    </row>
    <row r="28" spans="1:23" ht="15.95" customHeight="1" x14ac:dyDescent="0.2">
      <c r="A28" s="256"/>
      <c r="B28" s="245"/>
      <c r="C28" s="241"/>
      <c r="D28" s="232" t="s">
        <v>571</v>
      </c>
      <c r="E28" s="139" t="s">
        <v>450</v>
      </c>
      <c r="F28" s="139" t="s">
        <v>460</v>
      </c>
      <c r="G28" s="335"/>
      <c r="H28" s="337"/>
      <c r="I28" s="339"/>
      <c r="O28">
        <f t="shared" si="0"/>
        <v>0</v>
      </c>
      <c r="T28">
        <v>16</v>
      </c>
      <c r="U28">
        <v>4</v>
      </c>
    </row>
    <row r="29" spans="1:23" ht="15.95" customHeight="1" x14ac:dyDescent="0.2">
      <c r="A29" s="256"/>
      <c r="B29" s="245"/>
      <c r="C29" s="241"/>
      <c r="D29" s="232" t="s">
        <v>534</v>
      </c>
      <c r="E29" s="125" t="s">
        <v>572</v>
      </c>
      <c r="F29" s="143" t="s">
        <v>170</v>
      </c>
      <c r="G29" s="335"/>
      <c r="H29" s="337"/>
      <c r="I29" s="339"/>
      <c r="O29">
        <f t="shared" si="0"/>
        <v>0</v>
      </c>
      <c r="T29">
        <v>15</v>
      </c>
      <c r="U29">
        <f>SUM(U26:U28)</f>
        <v>8</v>
      </c>
    </row>
    <row r="30" spans="1:23" ht="15.95" customHeight="1" x14ac:dyDescent="0.2">
      <c r="A30" s="256" t="s">
        <v>24</v>
      </c>
      <c r="B30" s="232" t="s">
        <v>29</v>
      </c>
      <c r="C30" s="241">
        <v>14</v>
      </c>
      <c r="D30" s="232" t="s">
        <v>528</v>
      </c>
      <c r="E30" s="139" t="s">
        <v>558</v>
      </c>
      <c r="F30" s="139" t="s">
        <v>448</v>
      </c>
      <c r="G30" s="335">
        <v>10</v>
      </c>
      <c r="H30" s="337">
        <v>208.95</v>
      </c>
      <c r="I30" s="339">
        <f>C30*H30</f>
        <v>2925.2999999999997</v>
      </c>
      <c r="O30">
        <f t="shared" si="0"/>
        <v>2925.2999999999997</v>
      </c>
      <c r="T30">
        <f>SUM(T27:T29)</f>
        <v>47</v>
      </c>
      <c r="V30">
        <v>45</v>
      </c>
      <c r="W30" s="2" t="s">
        <v>27</v>
      </c>
    </row>
    <row r="31" spans="1:23" ht="15.95" customHeight="1" x14ac:dyDescent="0.2">
      <c r="A31" s="256"/>
      <c r="B31" s="245" t="s">
        <v>113</v>
      </c>
      <c r="C31" s="241"/>
      <c r="D31" s="232" t="s">
        <v>64</v>
      </c>
      <c r="E31" s="139" t="s">
        <v>456</v>
      </c>
      <c r="F31" s="139" t="s">
        <v>464</v>
      </c>
      <c r="G31" s="335"/>
      <c r="H31" s="337"/>
      <c r="I31" s="339"/>
      <c r="O31">
        <f t="shared" si="0"/>
        <v>0</v>
      </c>
      <c r="S31" s="296" t="s">
        <v>514</v>
      </c>
      <c r="T31">
        <f>T30+U29</f>
        <v>55</v>
      </c>
    </row>
    <row r="32" spans="1:23" ht="15.75" customHeight="1" x14ac:dyDescent="0.2">
      <c r="A32" s="256"/>
      <c r="B32" s="245"/>
      <c r="C32" s="241"/>
      <c r="D32" s="232" t="s">
        <v>519</v>
      </c>
      <c r="E32" s="139" t="s">
        <v>450</v>
      </c>
      <c r="F32" s="139" t="s">
        <v>454</v>
      </c>
      <c r="G32" s="335"/>
      <c r="H32" s="337"/>
      <c r="I32" s="339"/>
      <c r="O32">
        <f t="shared" si="0"/>
        <v>0</v>
      </c>
      <c r="S32" s="296"/>
    </row>
    <row r="33" spans="1:19" ht="15.95" customHeight="1" x14ac:dyDescent="0.2">
      <c r="A33" s="256"/>
      <c r="B33" s="245"/>
      <c r="C33" s="241"/>
      <c r="D33" s="232" t="s">
        <v>534</v>
      </c>
      <c r="E33" s="125" t="s">
        <v>572</v>
      </c>
      <c r="F33" s="143" t="s">
        <v>568</v>
      </c>
      <c r="G33" s="335"/>
      <c r="H33" s="337"/>
      <c r="I33" s="339"/>
      <c r="O33">
        <f t="shared" si="0"/>
        <v>0</v>
      </c>
      <c r="S33" s="296"/>
    </row>
    <row r="34" spans="1:19" ht="15.95" customHeight="1" x14ac:dyDescent="0.2">
      <c r="A34" s="256" t="s">
        <v>25</v>
      </c>
      <c r="B34" s="232" t="s">
        <v>90</v>
      </c>
      <c r="C34" s="241">
        <v>3</v>
      </c>
      <c r="D34" s="232" t="s">
        <v>102</v>
      </c>
      <c r="E34" s="139" t="s">
        <v>138</v>
      </c>
      <c r="F34" s="93" t="s">
        <v>573</v>
      </c>
      <c r="G34" s="335">
        <v>15</v>
      </c>
      <c r="H34" s="337">
        <v>247.96</v>
      </c>
      <c r="I34" s="339">
        <f>C34*H34</f>
        <v>743.88</v>
      </c>
      <c r="O34">
        <f t="shared" si="0"/>
        <v>743.88</v>
      </c>
      <c r="S34" s="296"/>
    </row>
    <row r="35" spans="1:19" ht="15.95" customHeight="1" x14ac:dyDescent="0.2">
      <c r="A35" s="256"/>
      <c r="B35" s="245" t="s">
        <v>91</v>
      </c>
      <c r="C35" s="241"/>
      <c r="D35" s="91" t="s">
        <v>529</v>
      </c>
      <c r="E35" s="93" t="s">
        <v>574</v>
      </c>
      <c r="F35" s="93"/>
      <c r="G35" s="335"/>
      <c r="H35" s="337"/>
      <c r="I35" s="339"/>
      <c r="O35">
        <f t="shared" si="0"/>
        <v>0</v>
      </c>
    </row>
    <row r="36" spans="1:19" ht="15.95" customHeight="1" x14ac:dyDescent="0.2">
      <c r="A36" s="260"/>
      <c r="B36" s="297"/>
      <c r="C36" s="250"/>
      <c r="D36" s="85" t="s">
        <v>141</v>
      </c>
      <c r="E36" s="145" t="s">
        <v>11</v>
      </c>
      <c r="F36" s="145" t="s">
        <v>570</v>
      </c>
      <c r="G36" s="341"/>
      <c r="H36" s="342"/>
      <c r="I36" s="343"/>
      <c r="O36">
        <f t="shared" si="0"/>
        <v>0</v>
      </c>
    </row>
    <row r="37" spans="1:19" ht="15.95" customHeight="1" x14ac:dyDescent="0.2">
      <c r="A37" s="256" t="s">
        <v>26</v>
      </c>
      <c r="B37" s="232" t="s">
        <v>46</v>
      </c>
      <c r="C37" s="241">
        <v>8</v>
      </c>
      <c r="D37" s="232" t="s">
        <v>102</v>
      </c>
      <c r="E37" s="139" t="s">
        <v>146</v>
      </c>
      <c r="F37" s="139" t="s">
        <v>145</v>
      </c>
      <c r="G37" s="335">
        <v>3</v>
      </c>
      <c r="H37" s="337">
        <v>120.51</v>
      </c>
      <c r="I37" s="339">
        <f>C37*H37</f>
        <v>964.08</v>
      </c>
      <c r="O37">
        <f t="shared" si="0"/>
        <v>964.08</v>
      </c>
    </row>
    <row r="38" spans="1:19" ht="15.95" customHeight="1" x14ac:dyDescent="0.2">
      <c r="A38" s="256"/>
      <c r="B38" s="245" t="s">
        <v>69</v>
      </c>
      <c r="C38" s="241"/>
      <c r="D38" s="91" t="s">
        <v>529</v>
      </c>
      <c r="E38" s="93" t="s">
        <v>574</v>
      </c>
      <c r="F38" s="93"/>
      <c r="G38" s="335"/>
      <c r="H38" s="337"/>
      <c r="I38" s="339"/>
      <c r="O38">
        <f t="shared" si="0"/>
        <v>0</v>
      </c>
    </row>
    <row r="39" spans="1:19" ht="15.95" customHeight="1" x14ac:dyDescent="0.2">
      <c r="A39" s="256"/>
      <c r="B39" s="245"/>
      <c r="C39" s="241"/>
      <c r="D39" s="232" t="s">
        <v>142</v>
      </c>
      <c r="E39" s="139" t="s">
        <v>11</v>
      </c>
      <c r="F39" s="139" t="s">
        <v>121</v>
      </c>
      <c r="G39" s="335"/>
      <c r="H39" s="337"/>
      <c r="I39" s="339"/>
      <c r="O39">
        <f t="shared" si="0"/>
        <v>0</v>
      </c>
    </row>
    <row r="40" spans="1:19" ht="15.95" customHeight="1" x14ac:dyDescent="0.2">
      <c r="A40" s="260"/>
      <c r="B40" s="297"/>
      <c r="C40" s="250"/>
      <c r="D40" s="85" t="s">
        <v>156</v>
      </c>
      <c r="E40" s="145" t="s">
        <v>458</v>
      </c>
      <c r="F40" s="145" t="s">
        <v>463</v>
      </c>
      <c r="G40" s="341"/>
      <c r="H40" s="342"/>
      <c r="I40" s="343"/>
      <c r="O40">
        <f t="shared" si="0"/>
        <v>0</v>
      </c>
    </row>
    <row r="41" spans="1:19" ht="15.95" customHeight="1" x14ac:dyDescent="0.2">
      <c r="A41" s="256" t="s">
        <v>25</v>
      </c>
      <c r="B41" s="232" t="s">
        <v>154</v>
      </c>
      <c r="C41" s="241">
        <v>2</v>
      </c>
      <c r="D41" s="232" t="s">
        <v>102</v>
      </c>
      <c r="E41" s="139" t="s">
        <v>159</v>
      </c>
      <c r="F41" s="93" t="s">
        <v>573</v>
      </c>
      <c r="G41" s="335">
        <v>8</v>
      </c>
      <c r="H41" s="337">
        <v>187.27</v>
      </c>
      <c r="I41" s="339">
        <f>C41*H41</f>
        <v>374.54</v>
      </c>
      <c r="O41">
        <f t="shared" si="0"/>
        <v>374.54</v>
      </c>
    </row>
    <row r="42" spans="1:19" ht="15.95" customHeight="1" x14ac:dyDescent="0.2">
      <c r="A42" s="256"/>
      <c r="B42" s="245" t="s">
        <v>155</v>
      </c>
      <c r="C42" s="241"/>
      <c r="D42" s="91" t="s">
        <v>529</v>
      </c>
      <c r="E42" s="93" t="s">
        <v>574</v>
      </c>
      <c r="F42" s="93"/>
      <c r="G42" s="335"/>
      <c r="H42" s="337"/>
      <c r="I42" s="339"/>
      <c r="O42">
        <f t="shared" si="0"/>
        <v>0</v>
      </c>
    </row>
    <row r="43" spans="1:19" ht="15.95" customHeight="1" thickBot="1" x14ac:dyDescent="0.25">
      <c r="A43" s="315"/>
      <c r="B43" s="334"/>
      <c r="C43" s="316"/>
      <c r="D43" s="153" t="s">
        <v>141</v>
      </c>
      <c r="E43" s="154" t="s">
        <v>11</v>
      </c>
      <c r="F43" s="154" t="s">
        <v>563</v>
      </c>
      <c r="G43" s="336"/>
      <c r="H43" s="338"/>
      <c r="I43" s="340"/>
      <c r="O43">
        <f t="shared" si="0"/>
        <v>0</v>
      </c>
    </row>
    <row r="44" spans="1:19" ht="15.95" customHeight="1" x14ac:dyDescent="0.2">
      <c r="A44" s="37"/>
      <c r="B44" s="72"/>
      <c r="C44" s="37"/>
      <c r="D44" s="36"/>
      <c r="E44" s="37"/>
      <c r="F44" s="37"/>
      <c r="G44" s="233"/>
      <c r="H44" s="227"/>
      <c r="I44" s="227"/>
      <c r="O44">
        <f>SUM(O4:O43)</f>
        <v>22936.360000000004</v>
      </c>
    </row>
    <row r="45" spans="1:19" ht="15.95" customHeight="1" x14ac:dyDescent="0.2">
      <c r="A45" s="37"/>
      <c r="B45" s="72"/>
      <c r="C45" s="37"/>
      <c r="D45" s="36"/>
      <c r="E45" s="37"/>
      <c r="F45" s="37"/>
      <c r="G45" s="233"/>
      <c r="H45" s="227"/>
      <c r="I45" s="227"/>
    </row>
    <row r="46" spans="1:19" s="7" customFormat="1" ht="15.95" customHeight="1" x14ac:dyDescent="0.2">
      <c r="A46" s="45"/>
      <c r="B46" s="45"/>
      <c r="C46" s="44">
        <f>C4+C9+C14+C19+C22+C25+C30+C34+C37+C41</f>
        <v>132</v>
      </c>
      <c r="D46" s="45"/>
      <c r="E46" s="45"/>
      <c r="F46" s="45"/>
      <c r="G46" s="45"/>
      <c r="H46" s="73"/>
      <c r="I46" s="66">
        <f>I4+I9+I14+I19+I22+I25+I30+I34+I37+I41</f>
        <v>22936.360000000004</v>
      </c>
      <c r="J46" s="45"/>
      <c r="K46" s="8"/>
    </row>
    <row r="47" spans="1:19" ht="15.95" customHeight="1" x14ac:dyDescent="0.2">
      <c r="A47" s="228"/>
      <c r="B47" s="228"/>
      <c r="C47" s="228"/>
      <c r="D47" s="228"/>
      <c r="E47" s="228"/>
      <c r="F47" s="228"/>
      <c r="G47" s="228"/>
      <c r="H47" s="230"/>
      <c r="I47" s="66"/>
    </row>
    <row r="48" spans="1:19" s="1" customFormat="1" ht="15.95" customHeight="1" x14ac:dyDescent="0.2">
      <c r="A48" s="41" t="s">
        <v>92</v>
      </c>
      <c r="B48" s="41"/>
      <c r="C48" s="41"/>
      <c r="D48" s="41"/>
      <c r="E48" s="41"/>
      <c r="F48" s="41"/>
      <c r="G48" s="41"/>
      <c r="H48" s="229"/>
      <c r="I48" s="58"/>
      <c r="J48" s="43"/>
    </row>
    <row r="49" spans="1:9" ht="15.95" customHeight="1" x14ac:dyDescent="0.2">
      <c r="A49" s="228" t="s">
        <v>93</v>
      </c>
      <c r="B49" s="228"/>
      <c r="C49" s="228"/>
      <c r="D49" s="228"/>
      <c r="E49" s="228"/>
      <c r="F49" s="228"/>
      <c r="G49" s="228"/>
      <c r="H49" s="228"/>
      <c r="I49" s="228"/>
    </row>
    <row r="50" spans="1:9" ht="15.95" customHeight="1" x14ac:dyDescent="0.2">
      <c r="A50" s="228"/>
      <c r="B50" s="228"/>
      <c r="C50" s="228"/>
      <c r="D50" s="228"/>
      <c r="E50" s="228"/>
      <c r="F50" s="228"/>
      <c r="G50" s="228"/>
      <c r="H50" s="230"/>
      <c r="I50" s="230"/>
    </row>
    <row r="51" spans="1:9" ht="15.95" customHeight="1" x14ac:dyDescent="0.2">
      <c r="A51" s="226"/>
      <c r="B51" s="41"/>
    </row>
    <row r="52" spans="1:9" ht="15.95" customHeight="1" x14ac:dyDescent="0.2">
      <c r="B52" s="41" t="s">
        <v>569</v>
      </c>
    </row>
    <row r="53" spans="1:9" ht="15.95" customHeight="1" x14ac:dyDescent="0.2"/>
    <row r="54" spans="1:9" ht="15.95" customHeight="1" x14ac:dyDescent="0.2"/>
    <row r="55" spans="1:9" ht="15.95" customHeight="1" x14ac:dyDescent="0.2"/>
    <row r="56" spans="1:9" ht="15.95" customHeight="1" x14ac:dyDescent="0.2"/>
    <row r="57" spans="1:9" ht="13.5" customHeight="1" x14ac:dyDescent="0.2"/>
    <row r="58" spans="1:9" ht="11.25" customHeight="1" x14ac:dyDescent="0.2"/>
    <row r="59" spans="1:9" ht="19.5" customHeight="1" x14ac:dyDescent="0.2">
      <c r="D59" s="45"/>
    </row>
    <row r="60" spans="1:9" ht="46.5" customHeight="1" x14ac:dyDescent="0.2"/>
    <row r="61" spans="1:9" ht="46.5" customHeight="1" x14ac:dyDescent="0.2"/>
    <row r="62" spans="1:9" ht="46.5" customHeight="1" x14ac:dyDescent="0.2"/>
    <row r="63" spans="1:9" ht="46.5" customHeight="1" x14ac:dyDescent="0.2"/>
    <row r="64" spans="1:9" ht="46.5" customHeight="1" x14ac:dyDescent="0.2"/>
    <row r="65" ht="46.5" customHeight="1" x14ac:dyDescent="0.2"/>
    <row r="66" ht="46.5" customHeight="1" x14ac:dyDescent="0.2"/>
    <row r="67" ht="46.5" customHeight="1" x14ac:dyDescent="0.2"/>
    <row r="68" ht="46.5" customHeight="1" x14ac:dyDescent="0.2"/>
    <row r="69" ht="46.5" customHeight="1" x14ac:dyDescent="0.2"/>
    <row r="70" ht="46.5" customHeight="1" x14ac:dyDescent="0.2"/>
    <row r="71" ht="46.5" customHeight="1" x14ac:dyDescent="0.2"/>
    <row r="72" ht="46.5" customHeight="1" x14ac:dyDescent="0.2"/>
  </sheetData>
  <autoFilter ref="A3:O43"/>
  <mergeCells count="64">
    <mergeCell ref="A1:I1"/>
    <mergeCell ref="A4:A8"/>
    <mergeCell ref="B4:B5"/>
    <mergeCell ref="C4:C8"/>
    <mergeCell ref="G4:G8"/>
    <mergeCell ref="H4:H8"/>
    <mergeCell ref="I4:I8"/>
    <mergeCell ref="B6:B8"/>
    <mergeCell ref="A9:A13"/>
    <mergeCell ref="C9:C13"/>
    <mergeCell ref="G9:G13"/>
    <mergeCell ref="H9:H13"/>
    <mergeCell ref="I9:I13"/>
    <mergeCell ref="B10:B13"/>
    <mergeCell ref="A14:A18"/>
    <mergeCell ref="C14:C18"/>
    <mergeCell ref="G14:G18"/>
    <mergeCell ref="H14:H18"/>
    <mergeCell ref="I14:I18"/>
    <mergeCell ref="B15:B18"/>
    <mergeCell ref="A19:A21"/>
    <mergeCell ref="C19:C21"/>
    <mergeCell ref="G19:G21"/>
    <mergeCell ref="H19:H21"/>
    <mergeCell ref="I19:I21"/>
    <mergeCell ref="B20:B21"/>
    <mergeCell ref="I25:I29"/>
    <mergeCell ref="B27:B29"/>
    <mergeCell ref="A22:A24"/>
    <mergeCell ref="C22:C24"/>
    <mergeCell ref="G22:G24"/>
    <mergeCell ref="H22:H24"/>
    <mergeCell ref="I22:I24"/>
    <mergeCell ref="B23:B24"/>
    <mergeCell ref="A25:A29"/>
    <mergeCell ref="B25:B26"/>
    <mergeCell ref="C25:C29"/>
    <mergeCell ref="G25:G29"/>
    <mergeCell ref="H25:H29"/>
    <mergeCell ref="S31:S34"/>
    <mergeCell ref="A34:A36"/>
    <mergeCell ref="C34:C36"/>
    <mergeCell ref="G34:G36"/>
    <mergeCell ref="H34:H36"/>
    <mergeCell ref="I34:I36"/>
    <mergeCell ref="B35:B36"/>
    <mergeCell ref="A30:A33"/>
    <mergeCell ref="C30:C33"/>
    <mergeCell ref="G30:G33"/>
    <mergeCell ref="H30:H33"/>
    <mergeCell ref="I30:I33"/>
    <mergeCell ref="B31:B33"/>
    <mergeCell ref="A37:A40"/>
    <mergeCell ref="C37:C40"/>
    <mergeCell ref="G37:G40"/>
    <mergeCell ref="H37:H40"/>
    <mergeCell ref="I37:I40"/>
    <mergeCell ref="B38:B40"/>
    <mergeCell ref="A41:A43"/>
    <mergeCell ref="C41:C43"/>
    <mergeCell ref="G41:G43"/>
    <mergeCell ref="H41:H43"/>
    <mergeCell ref="I41:I43"/>
    <mergeCell ref="B42:B43"/>
  </mergeCells>
  <pageMargins left="0.39370078740157483" right="0.39370078740157483" top="0.19685039370078741" bottom="0.19685039370078741" header="0.51181102362204722" footer="0.51181102362204722"/>
  <pageSetup paperSize="9" orientation="landscape" copies="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25" zoomScale="110" zoomScaleNormal="110" workbookViewId="0">
      <selection activeCell="L10" sqref="L10"/>
    </sheetView>
  </sheetViews>
  <sheetFormatPr defaultColWidth="8.85546875" defaultRowHeight="12.75" x14ac:dyDescent="0.2"/>
  <cols>
    <col min="1" max="1" width="4.7109375" style="32" customWidth="1"/>
    <col min="2" max="2" width="33.85546875" style="32" customWidth="1"/>
    <col min="3" max="3" width="9.140625" style="32" hidden="1" customWidth="1"/>
    <col min="4" max="4" width="30" style="32" customWidth="1"/>
    <col min="5" max="5" width="13.28515625" style="32" customWidth="1"/>
    <col min="6" max="6" width="14.42578125" style="32" customWidth="1"/>
    <col min="7" max="8" width="8.85546875" customWidth="1"/>
    <col min="9" max="9" width="12.42578125" customWidth="1"/>
  </cols>
  <sheetData>
    <row r="1" spans="1:6" ht="28.5" customHeight="1" x14ac:dyDescent="0.2">
      <c r="A1" s="348" t="s">
        <v>579</v>
      </c>
      <c r="B1" s="349"/>
      <c r="C1" s="349"/>
      <c r="D1" s="349"/>
      <c r="E1" s="349"/>
      <c r="F1" s="349"/>
    </row>
    <row r="2" spans="1:6" x14ac:dyDescent="0.2">
      <c r="A2" s="350"/>
      <c r="B2" s="350"/>
      <c r="C2" s="350"/>
      <c r="D2" s="350"/>
      <c r="E2" s="350"/>
      <c r="F2" s="350"/>
    </row>
    <row r="3" spans="1:6" s="224" customFormat="1" ht="46.5" customHeight="1" x14ac:dyDescent="0.2">
      <c r="A3" s="240" t="s">
        <v>0</v>
      </c>
      <c r="B3" s="240" t="s">
        <v>1</v>
      </c>
      <c r="C3" s="240" t="s">
        <v>2</v>
      </c>
      <c r="D3" s="240" t="s">
        <v>3</v>
      </c>
      <c r="E3" s="240" t="s">
        <v>4</v>
      </c>
      <c r="F3" s="240" t="s">
        <v>5</v>
      </c>
    </row>
    <row r="4" spans="1:6" ht="15.95" customHeight="1" x14ac:dyDescent="0.2">
      <c r="A4" s="241" t="s">
        <v>6</v>
      </c>
      <c r="B4" s="261" t="s">
        <v>19</v>
      </c>
      <c r="C4" s="241">
        <v>18</v>
      </c>
      <c r="D4" s="142" t="s">
        <v>533</v>
      </c>
      <c r="E4" s="235" t="s">
        <v>421</v>
      </c>
      <c r="F4" s="235" t="s">
        <v>449</v>
      </c>
    </row>
    <row r="5" spans="1:6" ht="15.95" customHeight="1" x14ac:dyDescent="0.2">
      <c r="A5" s="241"/>
      <c r="B5" s="261"/>
      <c r="C5" s="241"/>
      <c r="D5" s="239" t="s">
        <v>528</v>
      </c>
      <c r="E5" s="235" t="s">
        <v>421</v>
      </c>
      <c r="F5" s="235" t="s">
        <v>15</v>
      </c>
    </row>
    <row r="6" spans="1:6" ht="15.95" customHeight="1" x14ac:dyDescent="0.2">
      <c r="A6" s="241"/>
      <c r="B6" s="245" t="s">
        <v>109</v>
      </c>
      <c r="C6" s="241"/>
      <c r="D6" s="239" t="s">
        <v>529</v>
      </c>
      <c r="E6" s="235" t="s">
        <v>456</v>
      </c>
      <c r="F6" s="235" t="s">
        <v>447</v>
      </c>
    </row>
    <row r="7" spans="1:6" ht="15.95" customHeight="1" x14ac:dyDescent="0.2">
      <c r="A7" s="241"/>
      <c r="B7" s="245"/>
      <c r="C7" s="241"/>
      <c r="D7" s="239" t="s">
        <v>575</v>
      </c>
      <c r="E7" s="235" t="s">
        <v>450</v>
      </c>
      <c r="F7" s="235" t="s">
        <v>452</v>
      </c>
    </row>
    <row r="8" spans="1:6" ht="15.95" customHeight="1" x14ac:dyDescent="0.2">
      <c r="A8" s="241"/>
      <c r="B8" s="245"/>
      <c r="C8" s="241"/>
      <c r="D8" s="239" t="s">
        <v>534</v>
      </c>
      <c r="E8" s="236" t="s">
        <v>458</v>
      </c>
      <c r="F8" s="236" t="s">
        <v>127</v>
      </c>
    </row>
    <row r="9" spans="1:6" ht="15.95" customHeight="1" x14ac:dyDescent="0.2">
      <c r="A9" s="241" t="s">
        <v>9</v>
      </c>
      <c r="B9" s="239" t="s">
        <v>89</v>
      </c>
      <c r="C9" s="241">
        <v>4</v>
      </c>
      <c r="D9" s="142" t="s">
        <v>533</v>
      </c>
      <c r="E9" s="235" t="s">
        <v>21</v>
      </c>
      <c r="F9" s="235" t="s">
        <v>449</v>
      </c>
    </row>
    <row r="10" spans="1:6" ht="15.95" customHeight="1" x14ac:dyDescent="0.2">
      <c r="A10" s="241"/>
      <c r="B10" s="262" t="s">
        <v>110</v>
      </c>
      <c r="C10" s="241"/>
      <c r="D10" s="239" t="s">
        <v>528</v>
      </c>
      <c r="E10" s="235" t="s">
        <v>21</v>
      </c>
      <c r="F10" s="235" t="s">
        <v>15</v>
      </c>
    </row>
    <row r="11" spans="1:6" ht="15.95" customHeight="1" x14ac:dyDescent="0.2">
      <c r="A11" s="241"/>
      <c r="B11" s="263"/>
      <c r="C11" s="241"/>
      <c r="D11" s="239" t="s">
        <v>529</v>
      </c>
      <c r="E11" s="235" t="s">
        <v>456</v>
      </c>
      <c r="F11" s="235" t="s">
        <v>457</v>
      </c>
    </row>
    <row r="12" spans="1:6" ht="15.95" customHeight="1" x14ac:dyDescent="0.2">
      <c r="A12" s="241"/>
      <c r="B12" s="263"/>
      <c r="C12" s="241"/>
      <c r="D12" s="239" t="s">
        <v>575</v>
      </c>
      <c r="E12" s="235" t="s">
        <v>450</v>
      </c>
      <c r="F12" s="235" t="s">
        <v>451</v>
      </c>
    </row>
    <row r="13" spans="1:6" ht="15.95" customHeight="1" x14ac:dyDescent="0.2">
      <c r="A13" s="241"/>
      <c r="B13" s="266"/>
      <c r="C13" s="241"/>
      <c r="D13" s="239" t="s">
        <v>534</v>
      </c>
      <c r="E13" s="236" t="s">
        <v>458</v>
      </c>
      <c r="F13" s="237" t="s">
        <v>565</v>
      </c>
    </row>
    <row r="14" spans="1:6" ht="15.95" customHeight="1" x14ac:dyDescent="0.2">
      <c r="A14" s="241" t="s">
        <v>12</v>
      </c>
      <c r="B14" s="239" t="s">
        <v>23</v>
      </c>
      <c r="C14" s="241">
        <v>19</v>
      </c>
      <c r="D14" s="142" t="s">
        <v>533</v>
      </c>
      <c r="E14" s="235" t="s">
        <v>420</v>
      </c>
      <c r="F14" s="235" t="s">
        <v>449</v>
      </c>
    </row>
    <row r="15" spans="1:6" ht="15.95" customHeight="1" x14ac:dyDescent="0.2">
      <c r="A15" s="241"/>
      <c r="B15" s="262" t="s">
        <v>111</v>
      </c>
      <c r="C15" s="241"/>
      <c r="D15" s="239" t="s">
        <v>14</v>
      </c>
      <c r="E15" s="235" t="s">
        <v>420</v>
      </c>
      <c r="F15" s="235" t="s">
        <v>15</v>
      </c>
    </row>
    <row r="16" spans="1:6" ht="15.95" customHeight="1" x14ac:dyDescent="0.2">
      <c r="A16" s="241"/>
      <c r="B16" s="263"/>
      <c r="C16" s="241"/>
      <c r="D16" s="239" t="s">
        <v>529</v>
      </c>
      <c r="E16" s="235" t="s">
        <v>456</v>
      </c>
      <c r="F16" s="235" t="s">
        <v>401</v>
      </c>
    </row>
    <row r="17" spans="1:13" ht="15.95" customHeight="1" x14ac:dyDescent="0.2">
      <c r="A17" s="241"/>
      <c r="B17" s="263"/>
      <c r="C17" s="241"/>
      <c r="D17" s="239" t="s">
        <v>575</v>
      </c>
      <c r="E17" s="235" t="s">
        <v>450</v>
      </c>
      <c r="F17" s="235" t="s">
        <v>424</v>
      </c>
    </row>
    <row r="18" spans="1:13" ht="15.95" customHeight="1" x14ac:dyDescent="0.2">
      <c r="A18" s="241"/>
      <c r="B18" s="266"/>
      <c r="C18" s="241"/>
      <c r="D18" s="239" t="s">
        <v>534</v>
      </c>
      <c r="E18" s="236" t="s">
        <v>458</v>
      </c>
      <c r="F18" s="236" t="s">
        <v>564</v>
      </c>
    </row>
    <row r="19" spans="1:13" ht="15.95" customHeight="1" x14ac:dyDescent="0.2">
      <c r="A19" s="250" t="s">
        <v>18</v>
      </c>
      <c r="B19" s="239" t="s">
        <v>65</v>
      </c>
      <c r="C19" s="250">
        <v>17</v>
      </c>
      <c r="D19" s="239" t="s">
        <v>102</v>
      </c>
      <c r="E19" s="235" t="s">
        <v>147</v>
      </c>
      <c r="F19" s="235" t="s">
        <v>30</v>
      </c>
    </row>
    <row r="20" spans="1:13" ht="15.95" customHeight="1" x14ac:dyDescent="0.2">
      <c r="A20" s="251"/>
      <c r="B20" s="297" t="s">
        <v>66</v>
      </c>
      <c r="C20" s="251"/>
      <c r="D20" s="239" t="s">
        <v>532</v>
      </c>
      <c r="E20" s="235" t="s">
        <v>462</v>
      </c>
      <c r="F20" s="235" t="s">
        <v>432</v>
      </c>
    </row>
    <row r="21" spans="1:13" ht="15.95" customHeight="1" x14ac:dyDescent="0.2">
      <c r="A21" s="251"/>
      <c r="B21" s="298"/>
      <c r="C21" s="251"/>
      <c r="D21" s="239" t="s">
        <v>139</v>
      </c>
      <c r="E21" s="235" t="s">
        <v>11</v>
      </c>
      <c r="F21" s="235" t="s">
        <v>566</v>
      </c>
    </row>
    <row r="22" spans="1:13" ht="15" customHeight="1" x14ac:dyDescent="0.2">
      <c r="A22" s="241" t="s">
        <v>20</v>
      </c>
      <c r="B22" s="239" t="s">
        <v>131</v>
      </c>
      <c r="C22" s="241">
        <v>3</v>
      </c>
      <c r="D22" s="239" t="s">
        <v>102</v>
      </c>
      <c r="E22" s="235" t="s">
        <v>149</v>
      </c>
      <c r="F22" s="235" t="s">
        <v>30</v>
      </c>
    </row>
    <row r="23" spans="1:13" ht="15.95" customHeight="1" x14ac:dyDescent="0.2">
      <c r="A23" s="241"/>
      <c r="B23" s="245" t="s">
        <v>67</v>
      </c>
      <c r="C23" s="241"/>
      <c r="D23" s="239" t="s">
        <v>530</v>
      </c>
      <c r="E23" s="235" t="s">
        <v>462</v>
      </c>
      <c r="F23" s="235" t="s">
        <v>416</v>
      </c>
    </row>
    <row r="24" spans="1:13" ht="15.95" customHeight="1" x14ac:dyDescent="0.2">
      <c r="A24" s="241"/>
      <c r="B24" s="245"/>
      <c r="C24" s="241"/>
      <c r="D24" s="239" t="s">
        <v>140</v>
      </c>
      <c r="E24" s="235" t="s">
        <v>11</v>
      </c>
      <c r="F24" s="235" t="s">
        <v>567</v>
      </c>
    </row>
    <row r="25" spans="1:13" ht="15.95" customHeight="1" x14ac:dyDescent="0.2">
      <c r="A25" s="241" t="s">
        <v>22</v>
      </c>
      <c r="B25" s="261" t="s">
        <v>27</v>
      </c>
      <c r="C25" s="241">
        <v>44</v>
      </c>
      <c r="D25" s="142" t="s">
        <v>531</v>
      </c>
      <c r="E25" s="235" t="s">
        <v>426</v>
      </c>
      <c r="F25" s="235" t="s">
        <v>15</v>
      </c>
    </row>
    <row r="26" spans="1:13" ht="15.95" customHeight="1" x14ac:dyDescent="0.2">
      <c r="A26" s="241"/>
      <c r="B26" s="261"/>
      <c r="C26" s="241"/>
      <c r="D26" s="225" t="s">
        <v>535</v>
      </c>
      <c r="E26" s="235" t="s">
        <v>146</v>
      </c>
      <c r="F26" s="235" t="s">
        <v>449</v>
      </c>
    </row>
    <row r="27" spans="1:13" ht="15.95" customHeight="1" x14ac:dyDescent="0.2">
      <c r="A27" s="241"/>
      <c r="B27" s="245" t="s">
        <v>112</v>
      </c>
      <c r="C27" s="241"/>
      <c r="D27" s="239" t="s">
        <v>529</v>
      </c>
      <c r="E27" s="235" t="s">
        <v>456</v>
      </c>
      <c r="F27" s="235" t="s">
        <v>150</v>
      </c>
    </row>
    <row r="28" spans="1:13" ht="15.95" customHeight="1" x14ac:dyDescent="0.2">
      <c r="A28" s="241"/>
      <c r="B28" s="245"/>
      <c r="C28" s="241"/>
      <c r="D28" s="239" t="s">
        <v>575</v>
      </c>
      <c r="E28" s="235" t="s">
        <v>450</v>
      </c>
      <c r="F28" s="235" t="s">
        <v>460</v>
      </c>
    </row>
    <row r="29" spans="1:13" ht="15.95" customHeight="1" x14ac:dyDescent="0.2">
      <c r="A29" s="241"/>
      <c r="B29" s="245"/>
      <c r="C29" s="241"/>
      <c r="D29" s="239" t="s">
        <v>534</v>
      </c>
      <c r="E29" s="236" t="s">
        <v>458</v>
      </c>
      <c r="F29" s="236" t="s">
        <v>170</v>
      </c>
    </row>
    <row r="30" spans="1:13" ht="15.95" customHeight="1" x14ac:dyDescent="0.2">
      <c r="A30" s="241" t="s">
        <v>24</v>
      </c>
      <c r="B30" s="239" t="s">
        <v>29</v>
      </c>
      <c r="C30" s="241">
        <v>14</v>
      </c>
      <c r="D30" s="239" t="s">
        <v>528</v>
      </c>
      <c r="E30" s="235" t="s">
        <v>558</v>
      </c>
      <c r="F30" s="235" t="s">
        <v>15</v>
      </c>
      <c r="M30" s="2"/>
    </row>
    <row r="31" spans="1:13" ht="15.95" customHeight="1" x14ac:dyDescent="0.2">
      <c r="A31" s="241"/>
      <c r="B31" s="245" t="s">
        <v>113</v>
      </c>
      <c r="C31" s="241"/>
      <c r="D31" s="239" t="s">
        <v>529</v>
      </c>
      <c r="E31" s="235" t="s">
        <v>456</v>
      </c>
      <c r="F31" s="235" t="s">
        <v>464</v>
      </c>
      <c r="I31" s="296"/>
    </row>
    <row r="32" spans="1:13" ht="15.75" customHeight="1" x14ac:dyDescent="0.2">
      <c r="A32" s="241"/>
      <c r="B32" s="245"/>
      <c r="C32" s="241"/>
      <c r="D32" s="239" t="s">
        <v>575</v>
      </c>
      <c r="E32" s="235" t="s">
        <v>450</v>
      </c>
      <c r="F32" s="235" t="s">
        <v>454</v>
      </c>
      <c r="I32" s="296"/>
    </row>
    <row r="33" spans="1:9" ht="15.95" customHeight="1" x14ac:dyDescent="0.2">
      <c r="A33" s="241"/>
      <c r="B33" s="245"/>
      <c r="C33" s="241"/>
      <c r="D33" s="239" t="s">
        <v>534</v>
      </c>
      <c r="E33" s="236" t="s">
        <v>458</v>
      </c>
      <c r="F33" s="236" t="s">
        <v>568</v>
      </c>
      <c r="I33" s="296"/>
    </row>
    <row r="34" spans="1:9" ht="15.95" customHeight="1" x14ac:dyDescent="0.2">
      <c r="A34" s="241" t="s">
        <v>25</v>
      </c>
      <c r="B34" s="239" t="s">
        <v>90</v>
      </c>
      <c r="C34" s="241">
        <v>3</v>
      </c>
      <c r="D34" s="239" t="s">
        <v>102</v>
      </c>
      <c r="E34" s="235" t="s">
        <v>138</v>
      </c>
      <c r="F34" s="235" t="s">
        <v>15</v>
      </c>
      <c r="I34" s="296"/>
    </row>
    <row r="35" spans="1:9" ht="15.95" customHeight="1" x14ac:dyDescent="0.2">
      <c r="A35" s="241"/>
      <c r="B35" s="245" t="s">
        <v>91</v>
      </c>
      <c r="C35" s="241"/>
      <c r="D35" s="239" t="s">
        <v>532</v>
      </c>
      <c r="E35" s="235" t="s">
        <v>462</v>
      </c>
      <c r="F35" s="235" t="s">
        <v>465</v>
      </c>
    </row>
    <row r="36" spans="1:9" ht="15.95" customHeight="1" x14ac:dyDescent="0.2">
      <c r="A36" s="250"/>
      <c r="B36" s="297"/>
      <c r="C36" s="250"/>
      <c r="D36" s="85" t="s">
        <v>141</v>
      </c>
      <c r="E36" s="238" t="s">
        <v>11</v>
      </c>
      <c r="F36" s="238" t="s">
        <v>570</v>
      </c>
    </row>
    <row r="37" spans="1:9" ht="15.95" customHeight="1" x14ac:dyDescent="0.2">
      <c r="A37" s="241" t="s">
        <v>26</v>
      </c>
      <c r="B37" s="239" t="s">
        <v>46</v>
      </c>
      <c r="C37" s="241">
        <v>8</v>
      </c>
      <c r="D37" s="239" t="s">
        <v>102</v>
      </c>
      <c r="E37" s="235" t="s">
        <v>146</v>
      </c>
      <c r="F37" s="235" t="s">
        <v>15</v>
      </c>
    </row>
    <row r="38" spans="1:9" ht="15.95" customHeight="1" x14ac:dyDescent="0.2">
      <c r="A38" s="241"/>
      <c r="B38" s="245" t="s">
        <v>69</v>
      </c>
      <c r="C38" s="241"/>
      <c r="D38" s="239" t="s">
        <v>532</v>
      </c>
      <c r="E38" s="235" t="s">
        <v>462</v>
      </c>
      <c r="F38" s="235" t="s">
        <v>417</v>
      </c>
    </row>
    <row r="39" spans="1:9" ht="15.95" customHeight="1" x14ac:dyDescent="0.2">
      <c r="A39" s="241"/>
      <c r="B39" s="245"/>
      <c r="C39" s="241"/>
      <c r="D39" s="239" t="s">
        <v>142</v>
      </c>
      <c r="E39" s="235" t="s">
        <v>11</v>
      </c>
      <c r="F39" s="235" t="s">
        <v>121</v>
      </c>
    </row>
    <row r="40" spans="1:9" ht="15.95" customHeight="1" x14ac:dyDescent="0.2">
      <c r="A40" s="250"/>
      <c r="B40" s="297"/>
      <c r="C40" s="250"/>
      <c r="D40" s="85" t="s">
        <v>156</v>
      </c>
      <c r="E40" s="238" t="s">
        <v>458</v>
      </c>
      <c r="F40" s="238" t="s">
        <v>463</v>
      </c>
    </row>
    <row r="41" spans="1:9" ht="15.95" customHeight="1" x14ac:dyDescent="0.2">
      <c r="A41" s="241" t="s">
        <v>576</v>
      </c>
      <c r="B41" s="239" t="s">
        <v>154</v>
      </c>
      <c r="C41" s="241">
        <v>2</v>
      </c>
      <c r="D41" s="239" t="s">
        <v>102</v>
      </c>
      <c r="E41" s="235" t="s">
        <v>159</v>
      </c>
      <c r="F41" s="235" t="s">
        <v>15</v>
      </c>
    </row>
    <row r="42" spans="1:9" ht="15.95" customHeight="1" x14ac:dyDescent="0.2">
      <c r="A42" s="241"/>
      <c r="B42" s="245" t="s">
        <v>155</v>
      </c>
      <c r="C42" s="241"/>
      <c r="D42" s="239" t="s">
        <v>532</v>
      </c>
      <c r="E42" s="235" t="s">
        <v>462</v>
      </c>
      <c r="F42" s="235" t="s">
        <v>365</v>
      </c>
    </row>
    <row r="43" spans="1:9" ht="15.95" customHeight="1" x14ac:dyDescent="0.2">
      <c r="A43" s="241"/>
      <c r="B43" s="245"/>
      <c r="C43" s="241"/>
      <c r="D43" s="239" t="s">
        <v>141</v>
      </c>
      <c r="E43" s="235" t="s">
        <v>11</v>
      </c>
      <c r="F43" s="235" t="s">
        <v>563</v>
      </c>
    </row>
    <row r="44" spans="1:9" ht="15.95" customHeight="1" x14ac:dyDescent="0.2">
      <c r="A44" s="37"/>
      <c r="B44" s="72"/>
      <c r="C44" s="37"/>
      <c r="D44" s="36"/>
      <c r="E44" s="37"/>
      <c r="F44" s="37"/>
    </row>
    <row r="45" spans="1:9" ht="15.95" customHeight="1" x14ac:dyDescent="0.2">
      <c r="A45" s="37"/>
      <c r="B45" s="72"/>
      <c r="C45" s="37"/>
      <c r="D45" s="36"/>
      <c r="E45" s="37"/>
      <c r="F45" s="37"/>
    </row>
    <row r="46" spans="1:9" s="7" customFormat="1" ht="15.95" customHeight="1" x14ac:dyDescent="0.2">
      <c r="A46" s="45"/>
      <c r="B46" s="45"/>
      <c r="C46" s="44">
        <f>C4+C9+C14+C19+C22+C25+C30+C34+C37+C41</f>
        <v>132</v>
      </c>
      <c r="D46" s="45"/>
      <c r="E46" s="45"/>
      <c r="F46" s="45"/>
    </row>
    <row r="47" spans="1:9" ht="15.95" customHeight="1" x14ac:dyDescent="0.2">
      <c r="A47" s="228"/>
      <c r="B47" s="228"/>
      <c r="C47" s="228"/>
      <c r="D47" s="228"/>
      <c r="E47" s="228"/>
      <c r="F47" s="228"/>
    </row>
    <row r="48" spans="1:9" s="1" customFormat="1" ht="15.95" customHeight="1" x14ac:dyDescent="0.2">
      <c r="A48" s="41" t="s">
        <v>577</v>
      </c>
      <c r="B48" s="41"/>
      <c r="C48" s="41"/>
      <c r="D48" s="41"/>
      <c r="E48" s="41"/>
      <c r="F48" s="41"/>
    </row>
    <row r="49" spans="1:6" ht="15.95" customHeight="1" x14ac:dyDescent="0.2">
      <c r="A49" s="228" t="s">
        <v>578</v>
      </c>
      <c r="B49" s="228"/>
      <c r="C49" s="228"/>
      <c r="D49" s="228"/>
      <c r="E49" s="228"/>
      <c r="F49" s="228"/>
    </row>
    <row r="50" spans="1:6" ht="15.95" customHeight="1" x14ac:dyDescent="0.2">
      <c r="A50" s="228"/>
      <c r="B50" s="228"/>
      <c r="C50" s="228"/>
      <c r="D50" s="228"/>
      <c r="E50" s="228"/>
      <c r="F50" s="228"/>
    </row>
    <row r="51" spans="1:6" ht="15.95" customHeight="1" x14ac:dyDescent="0.2">
      <c r="B51" s="41"/>
    </row>
    <row r="52" spans="1:6" ht="15.95" customHeight="1" x14ac:dyDescent="0.2">
      <c r="B52" s="41"/>
    </row>
    <row r="53" spans="1:6" ht="15.95" customHeight="1" x14ac:dyDescent="0.2"/>
    <row r="54" spans="1:6" ht="15.95" customHeight="1" x14ac:dyDescent="0.2"/>
    <row r="55" spans="1:6" ht="15.95" customHeight="1" x14ac:dyDescent="0.2"/>
    <row r="56" spans="1:6" ht="15.95" customHeight="1" x14ac:dyDescent="0.2"/>
    <row r="57" spans="1:6" ht="13.5" customHeight="1" x14ac:dyDescent="0.2"/>
    <row r="58" spans="1:6" ht="11.25" customHeight="1" x14ac:dyDescent="0.2"/>
    <row r="59" spans="1:6" ht="19.5" customHeight="1" x14ac:dyDescent="0.2">
      <c r="D59" s="45"/>
    </row>
    <row r="60" spans="1:6" ht="46.5" customHeight="1" x14ac:dyDescent="0.2"/>
    <row r="61" spans="1:6" ht="46.5" customHeight="1" x14ac:dyDescent="0.2"/>
    <row r="62" spans="1:6" ht="46.5" customHeight="1" x14ac:dyDescent="0.2"/>
    <row r="63" spans="1:6" ht="46.5" customHeight="1" x14ac:dyDescent="0.2"/>
    <row r="64" spans="1:6" ht="46.5" customHeight="1" x14ac:dyDescent="0.2"/>
    <row r="65" ht="46.5" customHeight="1" x14ac:dyDescent="0.2"/>
    <row r="66" ht="46.5" customHeight="1" x14ac:dyDescent="0.2"/>
    <row r="67" ht="46.5" customHeight="1" x14ac:dyDescent="0.2"/>
    <row r="68" ht="46.5" customHeight="1" x14ac:dyDescent="0.2"/>
    <row r="69" ht="46.5" customHeight="1" x14ac:dyDescent="0.2"/>
    <row r="70" ht="46.5" customHeight="1" x14ac:dyDescent="0.2"/>
    <row r="71" ht="46.5" customHeight="1" x14ac:dyDescent="0.2"/>
    <row r="72" ht="46.5" customHeight="1" x14ac:dyDescent="0.2"/>
  </sheetData>
  <autoFilter ref="A3:F43"/>
  <mergeCells count="34">
    <mergeCell ref="B6:B8"/>
    <mergeCell ref="A1:F2"/>
    <mergeCell ref="A9:A13"/>
    <mergeCell ref="C9:C13"/>
    <mergeCell ref="B10:B13"/>
    <mergeCell ref="A4:A8"/>
    <mergeCell ref="B4:B5"/>
    <mergeCell ref="C4:C8"/>
    <mergeCell ref="A14:A18"/>
    <mergeCell ref="C14:C18"/>
    <mergeCell ref="B15:B18"/>
    <mergeCell ref="A19:A21"/>
    <mergeCell ref="C19:C21"/>
    <mergeCell ref="B20:B21"/>
    <mergeCell ref="B27:B29"/>
    <mergeCell ref="A22:A24"/>
    <mergeCell ref="C22:C24"/>
    <mergeCell ref="B23:B24"/>
    <mergeCell ref="A25:A29"/>
    <mergeCell ref="B25:B26"/>
    <mergeCell ref="C25:C29"/>
    <mergeCell ref="I31:I34"/>
    <mergeCell ref="A34:A36"/>
    <mergeCell ref="C34:C36"/>
    <mergeCell ref="B35:B36"/>
    <mergeCell ref="A30:A33"/>
    <mergeCell ref="C30:C33"/>
    <mergeCell ref="B31:B33"/>
    <mergeCell ref="A37:A40"/>
    <mergeCell ref="C37:C40"/>
    <mergeCell ref="B38:B40"/>
    <mergeCell ref="A41:A43"/>
    <mergeCell ref="C41:C43"/>
    <mergeCell ref="B42:B43"/>
  </mergeCells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="140" zoomScaleNormal="140" workbookViewId="0">
      <selection activeCell="E20" sqref="E20"/>
    </sheetView>
  </sheetViews>
  <sheetFormatPr defaultColWidth="8.85546875" defaultRowHeight="12.75" x14ac:dyDescent="0.2"/>
  <cols>
    <col min="1" max="1" width="5.7109375" style="4" customWidth="1"/>
    <col min="2" max="2" width="9.140625" style="6" customWidth="1"/>
    <col min="3" max="3" width="13.42578125" style="6" customWidth="1"/>
    <col min="4" max="4" width="16.7109375" style="4" customWidth="1"/>
    <col min="5" max="5" width="15.140625" style="4" customWidth="1"/>
    <col min="6" max="6" width="14.85546875" style="4" customWidth="1"/>
    <col min="7" max="9" width="15.140625" style="4" customWidth="1"/>
    <col min="10" max="10" width="8.85546875" customWidth="1"/>
    <col min="11" max="11" width="9.140625" style="5" customWidth="1"/>
    <col min="12" max="14" width="9.42578125" bestFit="1" customWidth="1"/>
  </cols>
  <sheetData>
    <row r="2" spans="1:15" ht="16.5" thickBot="1" x14ac:dyDescent="0.3">
      <c r="A2" s="352" t="s">
        <v>80</v>
      </c>
      <c r="B2" s="352"/>
      <c r="C2" s="352"/>
      <c r="D2" s="352"/>
      <c r="E2" s="352"/>
      <c r="F2" s="352"/>
      <c r="G2" s="30"/>
      <c r="H2" s="30"/>
      <c r="I2" s="30"/>
      <c r="J2" s="30"/>
    </row>
    <row r="3" spans="1:15" s="14" customFormat="1" ht="15" x14ac:dyDescent="0.25">
      <c r="A3" s="165" t="s">
        <v>0</v>
      </c>
      <c r="B3" s="353" t="s">
        <v>81</v>
      </c>
      <c r="C3" s="353"/>
      <c r="D3" s="166" t="s">
        <v>82</v>
      </c>
      <c r="E3" s="166" t="s">
        <v>151</v>
      </c>
      <c r="F3" s="167" t="s">
        <v>83</v>
      </c>
      <c r="G3" s="27"/>
      <c r="H3" s="27"/>
      <c r="I3" s="27"/>
      <c r="K3" s="26"/>
    </row>
    <row r="4" spans="1:15" x14ac:dyDescent="0.2">
      <c r="A4" s="168" t="s">
        <v>180</v>
      </c>
      <c r="B4" s="276" t="s">
        <v>497</v>
      </c>
      <c r="C4" s="277"/>
      <c r="D4" s="86">
        <f>'SP Krzeczyn-16.11.20'!I26</f>
        <v>18305.689999999999</v>
      </c>
      <c r="E4" s="140">
        <f t="shared" ref="E4:E13" si="0">D4*8/108</f>
        <v>1355.977037037037</v>
      </c>
      <c r="F4" s="169">
        <f t="shared" ref="F4:F11" si="1">D4/108%</f>
        <v>16949.71296296296</v>
      </c>
      <c r="G4" s="28"/>
      <c r="H4" s="28"/>
      <c r="I4" s="28"/>
      <c r="L4" s="5"/>
    </row>
    <row r="5" spans="1:15" x14ac:dyDescent="0.2">
      <c r="A5" s="168" t="s">
        <v>181</v>
      </c>
      <c r="B5" s="354" t="s">
        <v>72</v>
      </c>
      <c r="C5" s="354"/>
      <c r="D5" s="86">
        <f>'SP Niemstów-16.11.20'!I36</f>
        <v>27359.73</v>
      </c>
      <c r="E5" s="140">
        <f t="shared" si="0"/>
        <v>2026.6466666666665</v>
      </c>
      <c r="F5" s="170">
        <f t="shared" si="1"/>
        <v>25333.083333333332</v>
      </c>
      <c r="G5" s="28"/>
      <c r="H5" s="28"/>
      <c r="I5" s="28"/>
      <c r="L5" s="5"/>
    </row>
    <row r="6" spans="1:15" x14ac:dyDescent="0.2">
      <c r="A6" s="168" t="s">
        <v>182</v>
      </c>
      <c r="B6" s="354" t="s">
        <v>75</v>
      </c>
      <c r="C6" s="354"/>
      <c r="D6" s="86">
        <f>'SP Osiek-16.11.20'!I8</f>
        <v>602.55000000000007</v>
      </c>
      <c r="E6" s="140">
        <f t="shared" si="0"/>
        <v>44.63333333333334</v>
      </c>
      <c r="F6" s="170">
        <f t="shared" si="1"/>
        <v>557.91666666666674</v>
      </c>
      <c r="G6" s="28"/>
      <c r="H6" s="28"/>
      <c r="I6" s="28"/>
      <c r="L6" s="5"/>
    </row>
    <row r="7" spans="1:15" x14ac:dyDescent="0.2">
      <c r="A7" s="168" t="s">
        <v>183</v>
      </c>
      <c r="B7" s="277" t="s">
        <v>73</v>
      </c>
      <c r="C7" s="277"/>
      <c r="D7" s="86">
        <f>'SP Siedlce-16.11.20'!I23</f>
        <v>21710.43</v>
      </c>
      <c r="E7" s="140">
        <f t="shared" si="0"/>
        <v>1608.18</v>
      </c>
      <c r="F7" s="169">
        <f t="shared" si="1"/>
        <v>20102.25</v>
      </c>
      <c r="G7" s="28"/>
      <c r="H7" s="28"/>
      <c r="I7" s="28"/>
      <c r="L7" s="5"/>
    </row>
    <row r="8" spans="1:15" x14ac:dyDescent="0.2">
      <c r="A8" s="168" t="s">
        <v>184</v>
      </c>
      <c r="B8" s="354" t="s">
        <v>74</v>
      </c>
      <c r="C8" s="354"/>
      <c r="D8" s="86">
        <f>'SP Szklary G.-16.11.20'!I5</f>
        <v>6918.66</v>
      </c>
      <c r="E8" s="140">
        <f t="shared" si="0"/>
        <v>512.49333333333334</v>
      </c>
      <c r="F8" s="170">
        <f t="shared" si="1"/>
        <v>6406.1666666666661</v>
      </c>
      <c r="G8" s="28"/>
      <c r="H8" s="28"/>
      <c r="I8" s="28"/>
      <c r="L8" s="5"/>
    </row>
    <row r="9" spans="1:15" x14ac:dyDescent="0.2">
      <c r="A9" s="168" t="s">
        <v>185</v>
      </c>
      <c r="B9" s="354" t="s">
        <v>76</v>
      </c>
      <c r="C9" s="354"/>
      <c r="D9" s="86">
        <f>'SP Raszówka-16.11.20'!I46</f>
        <v>21292.54</v>
      </c>
      <c r="E9" s="140">
        <f t="shared" si="0"/>
        <v>1577.2251851851852</v>
      </c>
      <c r="F9" s="170">
        <f t="shared" si="1"/>
        <v>19715.314814814814</v>
      </c>
      <c r="G9" s="28"/>
      <c r="H9" s="28"/>
      <c r="I9" s="28"/>
      <c r="L9" s="5"/>
    </row>
    <row r="10" spans="1:15" x14ac:dyDescent="0.2">
      <c r="A10" s="168" t="s">
        <v>186</v>
      </c>
      <c r="B10" s="354" t="s">
        <v>77</v>
      </c>
      <c r="C10" s="354"/>
      <c r="D10" s="86">
        <f>'Przedszl. Raszówka-16.11.20'!I27</f>
        <v>1486.0300000000002</v>
      </c>
      <c r="E10" s="140">
        <f t="shared" si="0"/>
        <v>110.07629629629631</v>
      </c>
      <c r="F10" s="170">
        <f t="shared" si="1"/>
        <v>1375.9537037037037</v>
      </c>
      <c r="G10" s="28"/>
      <c r="H10" s="28"/>
      <c r="I10" s="28"/>
      <c r="L10" s="5"/>
    </row>
    <row r="11" spans="1:15" x14ac:dyDescent="0.2">
      <c r="A11" s="219" t="s">
        <v>187</v>
      </c>
      <c r="B11" s="149" t="s">
        <v>95</v>
      </c>
      <c r="C11" s="150"/>
      <c r="D11" s="86">
        <f>'Pkt Przedsz Wiercien-16.11.20'!I6</f>
        <v>164.73</v>
      </c>
      <c r="E11" s="140">
        <f t="shared" si="0"/>
        <v>12.202222222222222</v>
      </c>
      <c r="F11" s="170">
        <f t="shared" si="1"/>
        <v>152.52777777777777</v>
      </c>
      <c r="G11" s="28"/>
      <c r="H11" s="28"/>
      <c r="I11" s="28"/>
      <c r="L11" s="5"/>
    </row>
    <row r="12" spans="1:15" x14ac:dyDescent="0.2">
      <c r="A12" s="355"/>
      <c r="B12" s="281" t="s">
        <v>84</v>
      </c>
      <c r="C12" s="282"/>
      <c r="D12" s="11">
        <f>SUM(D4:D11)</f>
        <v>97840.36</v>
      </c>
      <c r="E12" s="11">
        <f>SUM(E4:E11)</f>
        <v>7247.4340740740736</v>
      </c>
      <c r="F12" s="171">
        <f>SUM(F4:F11)</f>
        <v>90592.925925925927</v>
      </c>
      <c r="G12" s="29"/>
      <c r="H12" s="211">
        <f>D12/108%</f>
        <v>90592.925925925927</v>
      </c>
      <c r="I12" s="29"/>
      <c r="L12" s="5"/>
      <c r="M12" s="5"/>
      <c r="N12" s="5"/>
      <c r="O12" s="5"/>
    </row>
    <row r="13" spans="1:15" ht="13.5" thickBot="1" x14ac:dyDescent="0.25">
      <c r="A13" s="356"/>
      <c r="B13" s="172" t="s">
        <v>545</v>
      </c>
      <c r="C13" s="173"/>
      <c r="D13" s="174">
        <f>D12*6</f>
        <v>587042.16</v>
      </c>
      <c r="E13" s="175">
        <f t="shared" si="0"/>
        <v>43484.604444444449</v>
      </c>
      <c r="F13" s="176">
        <f>D13/108%</f>
        <v>543557.5555555555</v>
      </c>
      <c r="G13" s="29"/>
      <c r="H13" s="211"/>
      <c r="I13" s="29"/>
      <c r="L13" s="5"/>
      <c r="M13" s="5"/>
      <c r="N13" s="5"/>
    </row>
    <row r="14" spans="1:15" x14ac:dyDescent="0.2">
      <c r="B14" s="270"/>
      <c r="C14" s="270"/>
      <c r="G14" s="25"/>
      <c r="H14" s="212">
        <f>H12*8%</f>
        <v>7247.4340740740745</v>
      </c>
      <c r="L14" s="5"/>
    </row>
    <row r="15" spans="1:15" x14ac:dyDescent="0.2">
      <c r="B15" s="270"/>
      <c r="C15" s="270"/>
      <c r="F15" s="25"/>
      <c r="G15" s="25"/>
      <c r="H15" s="25"/>
      <c r="I15" s="25"/>
    </row>
    <row r="16" spans="1:15" x14ac:dyDescent="0.2">
      <c r="B16" s="3" t="s">
        <v>494</v>
      </c>
      <c r="D16" s="25">
        <v>868969.6</v>
      </c>
      <c r="E16" s="4">
        <v>4368.12</v>
      </c>
      <c r="F16" s="23">
        <f>D16/108%</f>
        <v>804601.48148148146</v>
      </c>
    </row>
    <row r="17" spans="2:9" x14ac:dyDescent="0.2">
      <c r="B17" s="3" t="s">
        <v>495</v>
      </c>
      <c r="D17" s="23">
        <v>986269.2</v>
      </c>
      <c r="E17" s="4">
        <v>73056.98</v>
      </c>
      <c r="F17" s="25">
        <f>D17/108%</f>
        <v>913212.22222222213</v>
      </c>
      <c r="G17" s="25"/>
      <c r="I17" s="25"/>
    </row>
    <row r="18" spans="2:9" x14ac:dyDescent="0.2">
      <c r="B18" s="3" t="s">
        <v>496</v>
      </c>
      <c r="D18" s="105">
        <f>D17-D16</f>
        <v>117299.59999999998</v>
      </c>
      <c r="E18" s="31">
        <f>E17-E16</f>
        <v>68688.86</v>
      </c>
      <c r="F18" s="105">
        <f>F17-F16</f>
        <v>108610.74074074067</v>
      </c>
      <c r="G18" s="23"/>
      <c r="I18" s="25"/>
    </row>
    <row r="19" spans="2:9" x14ac:dyDescent="0.2">
      <c r="B19" s="269"/>
      <c r="C19" s="270"/>
    </row>
    <row r="20" spans="2:9" x14ac:dyDescent="0.2">
      <c r="B20" s="269"/>
      <c r="C20" s="270"/>
      <c r="D20" s="25">
        <v>88876.06</v>
      </c>
      <c r="E20" s="221" t="s">
        <v>547</v>
      </c>
    </row>
    <row r="21" spans="2:9" x14ac:dyDescent="0.2">
      <c r="B21" s="269"/>
      <c r="C21" s="270"/>
    </row>
    <row r="22" spans="2:9" x14ac:dyDescent="0.2">
      <c r="B22" s="269" t="s">
        <v>548</v>
      </c>
      <c r="C22" s="270"/>
      <c r="D22" s="210">
        <f>D12-D20</f>
        <v>8964.3000000000029</v>
      </c>
    </row>
    <row r="23" spans="2:9" x14ac:dyDescent="0.2">
      <c r="B23" s="269"/>
      <c r="C23" s="270"/>
    </row>
    <row r="24" spans="2:9" x14ac:dyDescent="0.2">
      <c r="B24" s="269"/>
      <c r="C24" s="270"/>
    </row>
    <row r="25" spans="2:9" x14ac:dyDescent="0.2">
      <c r="B25" s="269"/>
      <c r="C25" s="270"/>
    </row>
    <row r="26" spans="2:9" x14ac:dyDescent="0.2">
      <c r="B26" s="269"/>
      <c r="C26" s="270"/>
    </row>
    <row r="27" spans="2:9" x14ac:dyDescent="0.2">
      <c r="B27" s="269"/>
      <c r="C27" s="270"/>
    </row>
    <row r="28" spans="2:9" x14ac:dyDescent="0.2">
      <c r="B28" s="272"/>
      <c r="C28" s="273"/>
      <c r="D28" s="31"/>
      <c r="E28" s="31"/>
    </row>
    <row r="29" spans="2:9" x14ac:dyDescent="0.2">
      <c r="B29" s="271"/>
      <c r="C29" s="271"/>
    </row>
  </sheetData>
  <mergeCells count="24">
    <mergeCell ref="B27:C27"/>
    <mergeCell ref="B28:C28"/>
    <mergeCell ref="B29:C29"/>
    <mergeCell ref="B22:C22"/>
    <mergeCell ref="B23:C23"/>
    <mergeCell ref="B24:C24"/>
    <mergeCell ref="B25:C25"/>
    <mergeCell ref="B26:C26"/>
    <mergeCell ref="B14:C14"/>
    <mergeCell ref="B15:C15"/>
    <mergeCell ref="B19:C19"/>
    <mergeCell ref="B20:C20"/>
    <mergeCell ref="B21:C21"/>
    <mergeCell ref="B7:C7"/>
    <mergeCell ref="B8:C8"/>
    <mergeCell ref="B9:C9"/>
    <mergeCell ref="B10:C10"/>
    <mergeCell ref="A12:A13"/>
    <mergeCell ref="B12:C12"/>
    <mergeCell ref="A2:F2"/>
    <mergeCell ref="B3:C3"/>
    <mergeCell ref="B4:C4"/>
    <mergeCell ref="B5:C5"/>
    <mergeCell ref="B6:C6"/>
  </mergeCells>
  <pageMargins left="0.75" right="0.75" top="1" bottom="1" header="0.5" footer="0.5"/>
  <pageSetup paperSize="9" orientation="portrait" copies="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22" zoomScale="110" zoomScaleNormal="110" workbookViewId="0">
      <selection sqref="A1:I49"/>
    </sheetView>
  </sheetViews>
  <sheetFormatPr defaultColWidth="8.85546875" defaultRowHeight="12.75" x14ac:dyDescent="0.2"/>
  <cols>
    <col min="1" max="1" width="4.7109375" style="32" customWidth="1"/>
    <col min="2" max="2" width="28.140625" style="32" customWidth="1"/>
    <col min="3" max="3" width="9.140625" style="32" customWidth="1"/>
    <col min="4" max="4" width="29" style="32" customWidth="1"/>
    <col min="5" max="7" width="9.140625" style="32" customWidth="1"/>
    <col min="8" max="8" width="13.140625" style="69" customWidth="1"/>
    <col min="9" max="9" width="9.42578125" style="69" bestFit="1" customWidth="1"/>
    <col min="10" max="10" width="9.140625" style="32" customWidth="1"/>
    <col min="11" max="18" width="8.85546875" customWidth="1"/>
    <col min="19" max="19" width="12.42578125" customWidth="1"/>
  </cols>
  <sheetData>
    <row r="1" spans="1:15" ht="15.75" x14ac:dyDescent="0.25">
      <c r="A1" s="258" t="s">
        <v>540</v>
      </c>
      <c r="B1" s="258"/>
      <c r="C1" s="258"/>
      <c r="D1" s="258"/>
      <c r="E1" s="258"/>
      <c r="F1" s="258"/>
      <c r="G1" s="258"/>
      <c r="H1" s="258"/>
      <c r="I1" s="258"/>
      <c r="J1" s="61"/>
      <c r="K1" s="16"/>
      <c r="L1" s="16"/>
    </row>
    <row r="2" spans="1:15" ht="16.5" thickBot="1" x14ac:dyDescent="0.3">
      <c r="A2" s="132"/>
    </row>
    <row r="3" spans="1:15" s="3" customFormat="1" ht="46.5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70" t="s">
        <v>54</v>
      </c>
      <c r="I3" s="71" t="s">
        <v>57</v>
      </c>
      <c r="J3" s="48"/>
    </row>
    <row r="4" spans="1:15" ht="15.95" customHeight="1" x14ac:dyDescent="0.2">
      <c r="A4" s="256" t="s">
        <v>6</v>
      </c>
      <c r="B4" s="261" t="s">
        <v>19</v>
      </c>
      <c r="C4" s="241">
        <v>16</v>
      </c>
      <c r="D4" s="142" t="s">
        <v>533</v>
      </c>
      <c r="E4" s="139" t="s">
        <v>421</v>
      </c>
      <c r="F4" s="139" t="s">
        <v>449</v>
      </c>
      <c r="G4" s="306">
        <v>10</v>
      </c>
      <c r="H4" s="283">
        <v>208.95</v>
      </c>
      <c r="I4" s="286">
        <f>C4*H4</f>
        <v>3343.2</v>
      </c>
      <c r="O4">
        <f>C4*H4</f>
        <v>3343.2</v>
      </c>
    </row>
    <row r="5" spans="1:15" ht="15.95" customHeight="1" x14ac:dyDescent="0.2">
      <c r="A5" s="256"/>
      <c r="B5" s="261"/>
      <c r="C5" s="241"/>
      <c r="D5" s="136" t="s">
        <v>14</v>
      </c>
      <c r="E5" s="139" t="s">
        <v>421</v>
      </c>
      <c r="F5" s="139" t="s">
        <v>448</v>
      </c>
      <c r="G5" s="306"/>
      <c r="H5" s="283"/>
      <c r="I5" s="286"/>
      <c r="O5">
        <f t="shared" ref="O5:O43" si="0">C5*H5</f>
        <v>0</v>
      </c>
    </row>
    <row r="6" spans="1:15" ht="15.95" customHeight="1" x14ac:dyDescent="0.2">
      <c r="A6" s="256"/>
      <c r="B6" s="245" t="s">
        <v>109</v>
      </c>
      <c r="C6" s="241"/>
      <c r="D6" s="136" t="s">
        <v>529</v>
      </c>
      <c r="E6" s="139" t="s">
        <v>456</v>
      </c>
      <c r="F6" s="139" t="s">
        <v>447</v>
      </c>
      <c r="G6" s="306"/>
      <c r="H6" s="283"/>
      <c r="I6" s="286"/>
      <c r="O6">
        <f t="shared" si="0"/>
        <v>0</v>
      </c>
    </row>
    <row r="7" spans="1:15" ht="15.95" customHeight="1" x14ac:dyDescent="0.2">
      <c r="A7" s="256"/>
      <c r="B7" s="245"/>
      <c r="C7" s="241"/>
      <c r="D7" s="136" t="s">
        <v>519</v>
      </c>
      <c r="E7" s="139" t="s">
        <v>450</v>
      </c>
      <c r="F7" s="139" t="s">
        <v>452</v>
      </c>
      <c r="G7" s="306"/>
      <c r="H7" s="283"/>
      <c r="I7" s="286"/>
      <c r="O7">
        <f t="shared" si="0"/>
        <v>0</v>
      </c>
    </row>
    <row r="8" spans="1:15" ht="15.95" customHeight="1" x14ac:dyDescent="0.2">
      <c r="A8" s="256"/>
      <c r="B8" s="245"/>
      <c r="C8" s="241"/>
      <c r="D8" s="136" t="s">
        <v>534</v>
      </c>
      <c r="E8" s="143" t="s">
        <v>458</v>
      </c>
      <c r="F8" s="143" t="s">
        <v>127</v>
      </c>
      <c r="G8" s="306"/>
      <c r="H8" s="283"/>
      <c r="I8" s="286"/>
      <c r="O8">
        <f t="shared" si="0"/>
        <v>0</v>
      </c>
    </row>
    <row r="9" spans="1:15" ht="15.95" customHeight="1" x14ac:dyDescent="0.2">
      <c r="A9" s="256" t="s">
        <v>9</v>
      </c>
      <c r="B9" s="136" t="s">
        <v>89</v>
      </c>
      <c r="C9" s="241">
        <v>5</v>
      </c>
      <c r="D9" s="142" t="s">
        <v>533</v>
      </c>
      <c r="E9" s="139" t="s">
        <v>421</v>
      </c>
      <c r="F9" s="139" t="s">
        <v>449</v>
      </c>
      <c r="G9" s="306">
        <v>14</v>
      </c>
      <c r="H9" s="283">
        <v>247.96</v>
      </c>
      <c r="I9" s="286">
        <f>C9*H9</f>
        <v>1239.8</v>
      </c>
      <c r="O9">
        <f t="shared" si="0"/>
        <v>1239.8</v>
      </c>
    </row>
    <row r="10" spans="1:15" ht="15.95" customHeight="1" x14ac:dyDescent="0.2">
      <c r="A10" s="256"/>
      <c r="B10" s="262" t="s">
        <v>110</v>
      </c>
      <c r="C10" s="241"/>
      <c r="D10" s="136" t="s">
        <v>14</v>
      </c>
      <c r="E10" s="139" t="s">
        <v>21</v>
      </c>
      <c r="F10" s="139" t="s">
        <v>448</v>
      </c>
      <c r="G10" s="306"/>
      <c r="H10" s="283"/>
      <c r="I10" s="286"/>
      <c r="O10">
        <f t="shared" si="0"/>
        <v>0</v>
      </c>
    </row>
    <row r="11" spans="1:15" ht="15.95" customHeight="1" x14ac:dyDescent="0.2">
      <c r="A11" s="256"/>
      <c r="B11" s="263"/>
      <c r="C11" s="241"/>
      <c r="D11" s="136" t="s">
        <v>64</v>
      </c>
      <c r="E11" s="139" t="s">
        <v>456</v>
      </c>
      <c r="F11" s="139" t="s">
        <v>457</v>
      </c>
      <c r="G11" s="306"/>
      <c r="H11" s="283"/>
      <c r="I11" s="286"/>
      <c r="O11">
        <f t="shared" si="0"/>
        <v>0</v>
      </c>
    </row>
    <row r="12" spans="1:15" ht="15.95" customHeight="1" x14ac:dyDescent="0.2">
      <c r="A12" s="256"/>
      <c r="B12" s="263"/>
      <c r="C12" s="241"/>
      <c r="D12" s="136" t="s">
        <v>519</v>
      </c>
      <c r="E12" s="139" t="s">
        <v>450</v>
      </c>
      <c r="F12" s="139" t="s">
        <v>451</v>
      </c>
      <c r="G12" s="306"/>
      <c r="H12" s="283"/>
      <c r="I12" s="286"/>
      <c r="O12">
        <f t="shared" si="0"/>
        <v>0</v>
      </c>
    </row>
    <row r="13" spans="1:15" ht="15.95" customHeight="1" x14ac:dyDescent="0.2">
      <c r="A13" s="256"/>
      <c r="B13" s="266"/>
      <c r="C13" s="241"/>
      <c r="D13" s="136" t="s">
        <v>156</v>
      </c>
      <c r="E13" s="143" t="s">
        <v>458</v>
      </c>
      <c r="F13" s="144" t="s">
        <v>459</v>
      </c>
      <c r="G13" s="306"/>
      <c r="H13" s="283"/>
      <c r="I13" s="286"/>
      <c r="O13">
        <f t="shared" si="0"/>
        <v>0</v>
      </c>
    </row>
    <row r="14" spans="1:15" ht="15.95" customHeight="1" x14ac:dyDescent="0.2">
      <c r="A14" s="256" t="s">
        <v>12</v>
      </c>
      <c r="B14" s="136" t="s">
        <v>23</v>
      </c>
      <c r="C14" s="241">
        <v>16</v>
      </c>
      <c r="D14" s="142" t="s">
        <v>509</v>
      </c>
      <c r="E14" s="139" t="s">
        <v>420</v>
      </c>
      <c r="F14" s="139" t="s">
        <v>449</v>
      </c>
      <c r="G14" s="306">
        <v>13</v>
      </c>
      <c r="H14" s="283">
        <v>247.96</v>
      </c>
      <c r="I14" s="286">
        <f>C14*H14</f>
        <v>3967.36</v>
      </c>
      <c r="O14">
        <f t="shared" si="0"/>
        <v>3967.36</v>
      </c>
    </row>
    <row r="15" spans="1:15" ht="15.95" customHeight="1" x14ac:dyDescent="0.2">
      <c r="A15" s="256"/>
      <c r="B15" s="262" t="s">
        <v>111</v>
      </c>
      <c r="C15" s="241"/>
      <c r="D15" s="136" t="s">
        <v>14</v>
      </c>
      <c r="E15" s="139" t="s">
        <v>420</v>
      </c>
      <c r="F15" s="139" t="s">
        <v>448</v>
      </c>
      <c r="G15" s="306"/>
      <c r="H15" s="283"/>
      <c r="I15" s="286"/>
      <c r="O15">
        <f t="shared" si="0"/>
        <v>0</v>
      </c>
    </row>
    <row r="16" spans="1:15" ht="15.95" customHeight="1" x14ac:dyDescent="0.2">
      <c r="A16" s="256"/>
      <c r="B16" s="263"/>
      <c r="C16" s="241"/>
      <c r="D16" s="136" t="s">
        <v>529</v>
      </c>
      <c r="E16" s="139" t="s">
        <v>456</v>
      </c>
      <c r="F16" s="139" t="s">
        <v>401</v>
      </c>
      <c r="G16" s="306"/>
      <c r="H16" s="283"/>
      <c r="I16" s="286"/>
      <c r="O16">
        <f t="shared" si="0"/>
        <v>0</v>
      </c>
    </row>
    <row r="17" spans="1:23" ht="15.95" customHeight="1" x14ac:dyDescent="0.2">
      <c r="A17" s="256"/>
      <c r="B17" s="263"/>
      <c r="C17" s="241"/>
      <c r="D17" s="136" t="s">
        <v>519</v>
      </c>
      <c r="E17" s="139" t="s">
        <v>450</v>
      </c>
      <c r="F17" s="139" t="s">
        <v>424</v>
      </c>
      <c r="G17" s="306"/>
      <c r="H17" s="283"/>
      <c r="I17" s="286"/>
      <c r="O17">
        <f t="shared" si="0"/>
        <v>0</v>
      </c>
    </row>
    <row r="18" spans="1:23" ht="15.95" customHeight="1" x14ac:dyDescent="0.2">
      <c r="A18" s="256"/>
      <c r="B18" s="266"/>
      <c r="C18" s="241"/>
      <c r="D18" s="136" t="s">
        <v>156</v>
      </c>
      <c r="E18" s="143" t="s">
        <v>458</v>
      </c>
      <c r="F18" s="143" t="s">
        <v>412</v>
      </c>
      <c r="G18" s="306"/>
      <c r="H18" s="283"/>
      <c r="I18" s="286"/>
      <c r="O18">
        <f t="shared" si="0"/>
        <v>0</v>
      </c>
    </row>
    <row r="19" spans="1:23" ht="15.95" customHeight="1" x14ac:dyDescent="0.2">
      <c r="A19" s="260" t="s">
        <v>18</v>
      </c>
      <c r="B19" s="136" t="s">
        <v>65</v>
      </c>
      <c r="C19" s="250">
        <v>17</v>
      </c>
      <c r="D19" s="136" t="s">
        <v>102</v>
      </c>
      <c r="E19" s="139" t="s">
        <v>147</v>
      </c>
      <c r="F19" s="139" t="s">
        <v>28</v>
      </c>
      <c r="G19" s="311">
        <v>4</v>
      </c>
      <c r="H19" s="345">
        <v>164.73</v>
      </c>
      <c r="I19" s="288">
        <f>C19*H19</f>
        <v>2800.41</v>
      </c>
      <c r="O19">
        <f t="shared" si="0"/>
        <v>2800.41</v>
      </c>
    </row>
    <row r="20" spans="1:23" ht="15.95" customHeight="1" x14ac:dyDescent="0.2">
      <c r="A20" s="299"/>
      <c r="B20" s="297" t="s">
        <v>66</v>
      </c>
      <c r="C20" s="251"/>
      <c r="D20" s="136" t="s">
        <v>461</v>
      </c>
      <c r="E20" s="139" t="s">
        <v>462</v>
      </c>
      <c r="F20" s="139" t="s">
        <v>432</v>
      </c>
      <c r="G20" s="312"/>
      <c r="H20" s="292"/>
      <c r="I20" s="300"/>
      <c r="O20">
        <f t="shared" si="0"/>
        <v>0</v>
      </c>
    </row>
    <row r="21" spans="1:23" ht="15.95" customHeight="1" x14ac:dyDescent="0.2">
      <c r="A21" s="299"/>
      <c r="B21" s="298"/>
      <c r="C21" s="251"/>
      <c r="D21" s="136" t="s">
        <v>139</v>
      </c>
      <c r="E21" s="139" t="s">
        <v>11</v>
      </c>
      <c r="F21" s="139" t="s">
        <v>418</v>
      </c>
      <c r="G21" s="312"/>
      <c r="H21" s="292"/>
      <c r="I21" s="300"/>
      <c r="O21">
        <f t="shared" si="0"/>
        <v>0</v>
      </c>
    </row>
    <row r="22" spans="1:23" ht="15" customHeight="1" x14ac:dyDescent="0.2">
      <c r="A22" s="256" t="s">
        <v>20</v>
      </c>
      <c r="B22" s="136" t="s">
        <v>131</v>
      </c>
      <c r="C22" s="241">
        <v>3</v>
      </c>
      <c r="D22" s="136" t="s">
        <v>102</v>
      </c>
      <c r="E22" s="139" t="s">
        <v>149</v>
      </c>
      <c r="F22" s="139" t="s">
        <v>28</v>
      </c>
      <c r="G22" s="306">
        <v>2</v>
      </c>
      <c r="H22" s="283">
        <v>120.51</v>
      </c>
      <c r="I22" s="286">
        <f>C22*H22</f>
        <v>361.53000000000003</v>
      </c>
      <c r="O22">
        <f t="shared" si="0"/>
        <v>361.53000000000003</v>
      </c>
    </row>
    <row r="23" spans="1:23" ht="15.95" customHeight="1" x14ac:dyDescent="0.2">
      <c r="A23" s="256"/>
      <c r="B23" s="245" t="s">
        <v>67</v>
      </c>
      <c r="C23" s="241"/>
      <c r="D23" s="136" t="s">
        <v>530</v>
      </c>
      <c r="E23" s="139" t="s">
        <v>462</v>
      </c>
      <c r="F23" s="139" t="s">
        <v>416</v>
      </c>
      <c r="G23" s="306"/>
      <c r="H23" s="283"/>
      <c r="I23" s="286"/>
      <c r="O23">
        <f t="shared" si="0"/>
        <v>0</v>
      </c>
    </row>
    <row r="24" spans="1:23" ht="15.95" customHeight="1" x14ac:dyDescent="0.2">
      <c r="A24" s="256"/>
      <c r="B24" s="245"/>
      <c r="C24" s="241"/>
      <c r="D24" s="136" t="s">
        <v>140</v>
      </c>
      <c r="E24" s="139" t="s">
        <v>11</v>
      </c>
      <c r="F24" s="139" t="s">
        <v>158</v>
      </c>
      <c r="G24" s="306"/>
      <c r="H24" s="283"/>
      <c r="I24" s="286"/>
      <c r="O24">
        <f t="shared" si="0"/>
        <v>0</v>
      </c>
    </row>
    <row r="25" spans="1:23" ht="15.95" customHeight="1" x14ac:dyDescent="0.2">
      <c r="A25" s="256" t="s">
        <v>22</v>
      </c>
      <c r="B25" s="261" t="s">
        <v>27</v>
      </c>
      <c r="C25" s="241">
        <v>40</v>
      </c>
      <c r="D25" s="142" t="s">
        <v>531</v>
      </c>
      <c r="E25" s="139" t="s">
        <v>426</v>
      </c>
      <c r="F25" s="139" t="s">
        <v>448</v>
      </c>
      <c r="G25" s="306">
        <v>2</v>
      </c>
      <c r="H25" s="283">
        <v>120.51</v>
      </c>
      <c r="I25" s="286">
        <f>C25*H25</f>
        <v>4820.4000000000005</v>
      </c>
      <c r="O25">
        <f t="shared" si="0"/>
        <v>4820.4000000000005</v>
      </c>
    </row>
    <row r="26" spans="1:23" ht="15.95" customHeight="1" x14ac:dyDescent="0.2">
      <c r="A26" s="256"/>
      <c r="B26" s="261"/>
      <c r="C26" s="241"/>
      <c r="D26" s="136" t="s">
        <v>535</v>
      </c>
      <c r="E26" s="139" t="s">
        <v>146</v>
      </c>
      <c r="F26" s="139" t="s">
        <v>449</v>
      </c>
      <c r="G26" s="306"/>
      <c r="H26" s="283"/>
      <c r="I26" s="286"/>
      <c r="O26">
        <f t="shared" si="0"/>
        <v>0</v>
      </c>
      <c r="T26">
        <v>7</v>
      </c>
      <c r="U26">
        <v>1</v>
      </c>
    </row>
    <row r="27" spans="1:23" ht="15.95" customHeight="1" x14ac:dyDescent="0.2">
      <c r="A27" s="256"/>
      <c r="B27" s="245" t="s">
        <v>112</v>
      </c>
      <c r="C27" s="241"/>
      <c r="D27" s="136" t="s">
        <v>529</v>
      </c>
      <c r="E27" s="139" t="s">
        <v>456</v>
      </c>
      <c r="F27" s="139" t="s">
        <v>150</v>
      </c>
      <c r="G27" s="306"/>
      <c r="H27" s="283"/>
      <c r="I27" s="286"/>
      <c r="O27">
        <f t="shared" si="0"/>
        <v>0</v>
      </c>
      <c r="T27">
        <v>16</v>
      </c>
      <c r="U27">
        <v>3</v>
      </c>
    </row>
    <row r="28" spans="1:23" ht="15.95" customHeight="1" x14ac:dyDescent="0.2">
      <c r="A28" s="256"/>
      <c r="B28" s="245"/>
      <c r="C28" s="241"/>
      <c r="D28" s="136" t="s">
        <v>519</v>
      </c>
      <c r="E28" s="139" t="s">
        <v>450</v>
      </c>
      <c r="F28" s="139" t="s">
        <v>460</v>
      </c>
      <c r="G28" s="306"/>
      <c r="H28" s="283"/>
      <c r="I28" s="286"/>
      <c r="O28">
        <f t="shared" si="0"/>
        <v>0</v>
      </c>
      <c r="T28">
        <v>16</v>
      </c>
      <c r="U28">
        <v>4</v>
      </c>
    </row>
    <row r="29" spans="1:23" ht="15.95" customHeight="1" x14ac:dyDescent="0.2">
      <c r="A29" s="256"/>
      <c r="B29" s="245"/>
      <c r="C29" s="241"/>
      <c r="D29" s="136" t="s">
        <v>534</v>
      </c>
      <c r="E29" s="143" t="s">
        <v>458</v>
      </c>
      <c r="F29" s="143" t="s">
        <v>433</v>
      </c>
      <c r="G29" s="306"/>
      <c r="H29" s="283"/>
      <c r="I29" s="286"/>
      <c r="O29">
        <f t="shared" si="0"/>
        <v>0</v>
      </c>
      <c r="T29">
        <v>15</v>
      </c>
      <c r="U29">
        <f>SUM(U26:U28)</f>
        <v>8</v>
      </c>
    </row>
    <row r="30" spans="1:23" ht="15.95" customHeight="1" x14ac:dyDescent="0.2">
      <c r="A30" s="256" t="s">
        <v>24</v>
      </c>
      <c r="B30" s="136" t="s">
        <v>29</v>
      </c>
      <c r="C30" s="241">
        <v>14</v>
      </c>
      <c r="D30" s="222" t="s">
        <v>559</v>
      </c>
      <c r="E30" s="139" t="s">
        <v>558</v>
      </c>
      <c r="F30" s="139" t="s">
        <v>15</v>
      </c>
      <c r="G30" s="306">
        <v>10</v>
      </c>
      <c r="H30" s="283">
        <v>208.95</v>
      </c>
      <c r="I30" s="286">
        <f>C30*H30</f>
        <v>2925.2999999999997</v>
      </c>
      <c r="O30">
        <f t="shared" si="0"/>
        <v>2925.2999999999997</v>
      </c>
      <c r="T30">
        <f>SUM(T27:T29)</f>
        <v>47</v>
      </c>
      <c r="V30">
        <v>45</v>
      </c>
      <c r="W30" s="2" t="s">
        <v>27</v>
      </c>
    </row>
    <row r="31" spans="1:23" ht="15.95" customHeight="1" x14ac:dyDescent="0.2">
      <c r="A31" s="256"/>
      <c r="B31" s="245" t="s">
        <v>113</v>
      </c>
      <c r="C31" s="241"/>
      <c r="D31" s="136" t="s">
        <v>64</v>
      </c>
      <c r="E31" s="139" t="s">
        <v>456</v>
      </c>
      <c r="F31" s="139" t="s">
        <v>464</v>
      </c>
      <c r="G31" s="306"/>
      <c r="H31" s="283"/>
      <c r="I31" s="286"/>
      <c r="O31">
        <f t="shared" si="0"/>
        <v>0</v>
      </c>
      <c r="S31" s="296" t="s">
        <v>514</v>
      </c>
      <c r="T31">
        <f>T30+U29</f>
        <v>55</v>
      </c>
    </row>
    <row r="32" spans="1:23" ht="15.75" customHeight="1" x14ac:dyDescent="0.2">
      <c r="A32" s="256"/>
      <c r="B32" s="245"/>
      <c r="C32" s="241"/>
      <c r="D32" s="136" t="s">
        <v>519</v>
      </c>
      <c r="E32" s="139" t="s">
        <v>450</v>
      </c>
      <c r="F32" s="139" t="s">
        <v>454</v>
      </c>
      <c r="G32" s="306"/>
      <c r="H32" s="283"/>
      <c r="I32" s="286"/>
      <c r="O32">
        <f t="shared" si="0"/>
        <v>0</v>
      </c>
      <c r="S32" s="296"/>
    </row>
    <row r="33" spans="1:19" ht="15.95" customHeight="1" x14ac:dyDescent="0.2">
      <c r="A33" s="256"/>
      <c r="B33" s="245"/>
      <c r="C33" s="241"/>
      <c r="D33" s="136" t="s">
        <v>534</v>
      </c>
      <c r="E33" s="143" t="s">
        <v>458</v>
      </c>
      <c r="F33" s="143" t="s">
        <v>171</v>
      </c>
      <c r="G33" s="306"/>
      <c r="H33" s="283"/>
      <c r="I33" s="286"/>
      <c r="O33">
        <f t="shared" si="0"/>
        <v>0</v>
      </c>
      <c r="S33" s="296"/>
    </row>
    <row r="34" spans="1:19" ht="15.95" customHeight="1" x14ac:dyDescent="0.2">
      <c r="A34" s="256" t="s">
        <v>25</v>
      </c>
      <c r="B34" s="136" t="s">
        <v>90</v>
      </c>
      <c r="C34" s="241">
        <v>2</v>
      </c>
      <c r="D34" s="136" t="s">
        <v>102</v>
      </c>
      <c r="E34" s="139" t="s">
        <v>138</v>
      </c>
      <c r="F34" s="139" t="s">
        <v>28</v>
      </c>
      <c r="G34" s="306">
        <v>15</v>
      </c>
      <c r="H34" s="283">
        <v>247.96</v>
      </c>
      <c r="I34" s="286">
        <f>C34*H34</f>
        <v>495.92</v>
      </c>
      <c r="O34">
        <f t="shared" si="0"/>
        <v>495.92</v>
      </c>
      <c r="S34" s="296"/>
    </row>
    <row r="35" spans="1:19" ht="15.95" customHeight="1" x14ac:dyDescent="0.2">
      <c r="A35" s="256"/>
      <c r="B35" s="245" t="s">
        <v>91</v>
      </c>
      <c r="C35" s="241"/>
      <c r="D35" s="136" t="s">
        <v>532</v>
      </c>
      <c r="E35" s="139" t="s">
        <v>462</v>
      </c>
      <c r="F35" s="139" t="s">
        <v>465</v>
      </c>
      <c r="G35" s="306"/>
      <c r="H35" s="283"/>
      <c r="I35" s="286"/>
      <c r="O35">
        <f t="shared" si="0"/>
        <v>0</v>
      </c>
    </row>
    <row r="36" spans="1:19" ht="15.95" customHeight="1" x14ac:dyDescent="0.2">
      <c r="A36" s="260"/>
      <c r="B36" s="297"/>
      <c r="C36" s="250"/>
      <c r="D36" s="85" t="s">
        <v>141</v>
      </c>
      <c r="E36" s="145" t="s">
        <v>11</v>
      </c>
      <c r="F36" s="145" t="s">
        <v>144</v>
      </c>
      <c r="G36" s="311"/>
      <c r="H36" s="291"/>
      <c r="I36" s="288"/>
      <c r="O36">
        <f t="shared" si="0"/>
        <v>0</v>
      </c>
    </row>
    <row r="37" spans="1:19" ht="15.95" customHeight="1" x14ac:dyDescent="0.2">
      <c r="A37" s="256" t="s">
        <v>26</v>
      </c>
      <c r="B37" s="136" t="s">
        <v>46</v>
      </c>
      <c r="C37" s="241">
        <v>8</v>
      </c>
      <c r="D37" s="136" t="s">
        <v>102</v>
      </c>
      <c r="E37" s="139" t="s">
        <v>146</v>
      </c>
      <c r="F37" s="139" t="s">
        <v>145</v>
      </c>
      <c r="G37" s="306">
        <v>3</v>
      </c>
      <c r="H37" s="283">
        <v>120.51</v>
      </c>
      <c r="I37" s="286">
        <f>C37*H37</f>
        <v>964.08</v>
      </c>
      <c r="O37">
        <f t="shared" si="0"/>
        <v>964.08</v>
      </c>
    </row>
    <row r="38" spans="1:19" ht="15.95" customHeight="1" x14ac:dyDescent="0.2">
      <c r="A38" s="256"/>
      <c r="B38" s="245" t="s">
        <v>69</v>
      </c>
      <c r="C38" s="241"/>
      <c r="D38" s="136" t="s">
        <v>532</v>
      </c>
      <c r="E38" s="139" t="s">
        <v>462</v>
      </c>
      <c r="F38" s="139" t="s">
        <v>417</v>
      </c>
      <c r="G38" s="306"/>
      <c r="H38" s="283"/>
      <c r="I38" s="286"/>
      <c r="O38">
        <f t="shared" si="0"/>
        <v>0</v>
      </c>
    </row>
    <row r="39" spans="1:19" ht="15.95" customHeight="1" x14ac:dyDescent="0.2">
      <c r="A39" s="256"/>
      <c r="B39" s="245"/>
      <c r="C39" s="241"/>
      <c r="D39" s="136" t="s">
        <v>142</v>
      </c>
      <c r="E39" s="139" t="s">
        <v>11</v>
      </c>
      <c r="F39" s="139" t="s">
        <v>121</v>
      </c>
      <c r="G39" s="306"/>
      <c r="H39" s="283"/>
      <c r="I39" s="286"/>
      <c r="O39">
        <f t="shared" si="0"/>
        <v>0</v>
      </c>
    </row>
    <row r="40" spans="1:19" ht="15.95" customHeight="1" x14ac:dyDescent="0.2">
      <c r="A40" s="260"/>
      <c r="B40" s="297"/>
      <c r="C40" s="250"/>
      <c r="D40" s="85" t="s">
        <v>156</v>
      </c>
      <c r="E40" s="145" t="s">
        <v>458</v>
      </c>
      <c r="F40" s="145" t="s">
        <v>463</v>
      </c>
      <c r="G40" s="311"/>
      <c r="H40" s="291"/>
      <c r="I40" s="288"/>
      <c r="O40">
        <f t="shared" si="0"/>
        <v>0</v>
      </c>
    </row>
    <row r="41" spans="1:19" ht="15.95" customHeight="1" x14ac:dyDescent="0.2">
      <c r="A41" s="256" t="s">
        <v>25</v>
      </c>
      <c r="B41" s="136" t="s">
        <v>154</v>
      </c>
      <c r="C41" s="241">
        <v>2</v>
      </c>
      <c r="D41" s="136" t="s">
        <v>102</v>
      </c>
      <c r="E41" s="139" t="s">
        <v>159</v>
      </c>
      <c r="F41" s="139" t="s">
        <v>28</v>
      </c>
      <c r="G41" s="306">
        <v>8</v>
      </c>
      <c r="H41" s="283">
        <v>187.27</v>
      </c>
      <c r="I41" s="286">
        <f>C41*H41</f>
        <v>374.54</v>
      </c>
      <c r="O41">
        <f t="shared" si="0"/>
        <v>374.54</v>
      </c>
    </row>
    <row r="42" spans="1:19" ht="15.95" customHeight="1" x14ac:dyDescent="0.2">
      <c r="A42" s="256"/>
      <c r="B42" s="245" t="s">
        <v>155</v>
      </c>
      <c r="C42" s="241"/>
      <c r="D42" s="136" t="s">
        <v>532</v>
      </c>
      <c r="E42" s="139" t="s">
        <v>462</v>
      </c>
      <c r="F42" s="139" t="s">
        <v>365</v>
      </c>
      <c r="G42" s="306"/>
      <c r="H42" s="283"/>
      <c r="I42" s="286"/>
      <c r="O42">
        <f t="shared" si="0"/>
        <v>0</v>
      </c>
    </row>
    <row r="43" spans="1:19" ht="15.95" customHeight="1" thickBot="1" x14ac:dyDescent="0.25">
      <c r="A43" s="315"/>
      <c r="B43" s="334"/>
      <c r="C43" s="316"/>
      <c r="D43" s="153" t="s">
        <v>141</v>
      </c>
      <c r="E43" s="154" t="s">
        <v>11</v>
      </c>
      <c r="F43" s="154" t="s">
        <v>133</v>
      </c>
      <c r="G43" s="317"/>
      <c r="H43" s="332"/>
      <c r="I43" s="333"/>
      <c r="O43">
        <f t="shared" si="0"/>
        <v>0</v>
      </c>
    </row>
    <row r="44" spans="1:19" ht="15.95" customHeight="1" x14ac:dyDescent="0.2">
      <c r="A44" s="37"/>
      <c r="B44" s="72"/>
      <c r="C44" s="37"/>
      <c r="D44" s="36"/>
      <c r="E44" s="37"/>
      <c r="F44" s="37"/>
      <c r="G44" s="47"/>
      <c r="H44" s="49"/>
      <c r="I44" s="49"/>
      <c r="O44">
        <f>SUM(O4:O43)</f>
        <v>21292.54</v>
      </c>
    </row>
    <row r="45" spans="1:19" ht="15.95" customHeight="1" x14ac:dyDescent="0.2">
      <c r="A45" s="37"/>
      <c r="B45" s="72"/>
      <c r="C45" s="37"/>
      <c r="D45" s="36"/>
      <c r="E45" s="37"/>
      <c r="F45" s="37"/>
      <c r="G45" s="47"/>
      <c r="H45" s="49"/>
      <c r="I45" s="49"/>
    </row>
    <row r="46" spans="1:19" s="7" customFormat="1" ht="15.95" customHeight="1" x14ac:dyDescent="0.2">
      <c r="A46" s="45"/>
      <c r="B46" s="45"/>
      <c r="C46" s="44">
        <f>C4+C9+C14+C19+C22+C25+C30+C34+C37+C41</f>
        <v>123</v>
      </c>
      <c r="D46" s="45"/>
      <c r="E46" s="45"/>
      <c r="F46" s="45"/>
      <c r="G46" s="45"/>
      <c r="H46" s="73"/>
      <c r="I46" s="66">
        <f>I4+I9+I14+I19+I22+I25+I30+I34+I37+I41</f>
        <v>21292.54</v>
      </c>
      <c r="J46" s="45"/>
      <c r="K46" s="8"/>
    </row>
    <row r="47" spans="1:19" ht="15.95" customHeight="1" x14ac:dyDescent="0.2">
      <c r="I47" s="66"/>
    </row>
    <row r="48" spans="1:19" s="1" customFormat="1" ht="15.95" customHeight="1" x14ac:dyDescent="0.2">
      <c r="A48" s="35" t="s">
        <v>92</v>
      </c>
      <c r="B48" s="35"/>
      <c r="C48" s="35"/>
      <c r="D48" s="35"/>
      <c r="E48" s="35"/>
      <c r="F48" s="35"/>
      <c r="G48" s="35"/>
      <c r="H48" s="42"/>
      <c r="I48" s="43"/>
      <c r="J48" s="43"/>
    </row>
    <row r="49" spans="1:9" ht="15.95" customHeight="1" x14ac:dyDescent="0.2">
      <c r="A49" s="32" t="s">
        <v>93</v>
      </c>
      <c r="H49" s="32"/>
      <c r="I49" s="32"/>
    </row>
    <row r="50" spans="1:9" ht="15.95" customHeight="1" x14ac:dyDescent="0.2"/>
    <row r="51" spans="1:9" ht="15.95" customHeight="1" x14ac:dyDescent="0.2"/>
    <row r="52" spans="1:9" ht="15.95" customHeight="1" x14ac:dyDescent="0.2"/>
    <row r="53" spans="1:9" ht="15.95" customHeight="1" x14ac:dyDescent="0.2"/>
    <row r="54" spans="1:9" ht="15.95" customHeight="1" x14ac:dyDescent="0.2"/>
    <row r="55" spans="1:9" ht="15.95" customHeight="1" x14ac:dyDescent="0.2"/>
    <row r="56" spans="1:9" ht="15.95" customHeight="1" x14ac:dyDescent="0.2"/>
    <row r="57" spans="1:9" ht="13.5" customHeight="1" x14ac:dyDescent="0.2"/>
    <row r="58" spans="1:9" ht="11.25" customHeight="1" x14ac:dyDescent="0.2"/>
    <row r="59" spans="1:9" ht="19.5" customHeight="1" x14ac:dyDescent="0.2">
      <c r="D59" s="45"/>
    </row>
    <row r="60" spans="1:9" ht="46.5" customHeight="1" x14ac:dyDescent="0.2"/>
    <row r="61" spans="1:9" ht="46.5" customHeight="1" x14ac:dyDescent="0.2"/>
    <row r="62" spans="1:9" ht="46.5" customHeight="1" x14ac:dyDescent="0.2"/>
    <row r="63" spans="1:9" ht="46.5" customHeight="1" x14ac:dyDescent="0.2"/>
    <row r="64" spans="1:9" ht="46.5" customHeight="1" x14ac:dyDescent="0.2"/>
    <row r="65" ht="46.5" customHeight="1" x14ac:dyDescent="0.2"/>
    <row r="66" ht="46.5" customHeight="1" x14ac:dyDescent="0.2"/>
    <row r="67" ht="46.5" customHeight="1" x14ac:dyDescent="0.2"/>
    <row r="68" ht="46.5" customHeight="1" x14ac:dyDescent="0.2"/>
    <row r="69" ht="46.5" customHeight="1" x14ac:dyDescent="0.2"/>
    <row r="70" ht="46.5" customHeight="1" x14ac:dyDescent="0.2"/>
    <row r="71" ht="46.5" customHeight="1" x14ac:dyDescent="0.2"/>
    <row r="72" ht="46.5" customHeight="1" x14ac:dyDescent="0.2"/>
  </sheetData>
  <autoFilter ref="A3:O43"/>
  <mergeCells count="64">
    <mergeCell ref="A1:I1"/>
    <mergeCell ref="A4:A8"/>
    <mergeCell ref="B4:B5"/>
    <mergeCell ref="C4:C8"/>
    <mergeCell ref="G4:G8"/>
    <mergeCell ref="H4:H8"/>
    <mergeCell ref="I4:I8"/>
    <mergeCell ref="B6:B8"/>
    <mergeCell ref="A9:A13"/>
    <mergeCell ref="C9:C13"/>
    <mergeCell ref="G9:G13"/>
    <mergeCell ref="H9:H13"/>
    <mergeCell ref="I9:I13"/>
    <mergeCell ref="B10:B13"/>
    <mergeCell ref="A14:A18"/>
    <mergeCell ref="C14:C18"/>
    <mergeCell ref="G14:G18"/>
    <mergeCell ref="H14:H18"/>
    <mergeCell ref="I14:I18"/>
    <mergeCell ref="B15:B18"/>
    <mergeCell ref="A19:A21"/>
    <mergeCell ref="C19:C21"/>
    <mergeCell ref="G19:G21"/>
    <mergeCell ref="H19:H21"/>
    <mergeCell ref="I19:I21"/>
    <mergeCell ref="B20:B21"/>
    <mergeCell ref="I25:I29"/>
    <mergeCell ref="B27:B29"/>
    <mergeCell ref="A22:A24"/>
    <mergeCell ref="C22:C24"/>
    <mergeCell ref="G22:G24"/>
    <mergeCell ref="H22:H24"/>
    <mergeCell ref="I22:I24"/>
    <mergeCell ref="B23:B24"/>
    <mergeCell ref="A25:A29"/>
    <mergeCell ref="B25:B26"/>
    <mergeCell ref="C25:C29"/>
    <mergeCell ref="G25:G29"/>
    <mergeCell ref="H25:H29"/>
    <mergeCell ref="S31:S34"/>
    <mergeCell ref="A34:A36"/>
    <mergeCell ref="C34:C36"/>
    <mergeCell ref="G34:G36"/>
    <mergeCell ref="H34:H36"/>
    <mergeCell ref="I34:I36"/>
    <mergeCell ref="B35:B36"/>
    <mergeCell ref="A30:A33"/>
    <mergeCell ref="C30:C33"/>
    <mergeCell ref="G30:G33"/>
    <mergeCell ref="H30:H33"/>
    <mergeCell ref="I30:I33"/>
    <mergeCell ref="B31:B33"/>
    <mergeCell ref="A37:A40"/>
    <mergeCell ref="C37:C40"/>
    <mergeCell ref="G37:G40"/>
    <mergeCell ref="H37:H40"/>
    <mergeCell ref="I37:I40"/>
    <mergeCell ref="B38:B40"/>
    <mergeCell ref="A41:A43"/>
    <mergeCell ref="C41:C43"/>
    <mergeCell ref="G41:G43"/>
    <mergeCell ref="H41:H43"/>
    <mergeCell ref="I41:I43"/>
    <mergeCell ref="B42:B43"/>
  </mergeCells>
  <pageMargins left="0.39370078740157483" right="0.39370078740157483" top="0.19685039370078741" bottom="0.19685039370078741" header="0.51181102362204722" footer="0.51181102362204722"/>
  <pageSetup paperSize="9" orientation="landscape" copies="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120" zoomScaleNormal="120" workbookViewId="0">
      <selection activeCell="A2" sqref="A2:I27"/>
    </sheetView>
  </sheetViews>
  <sheetFormatPr defaultColWidth="8.85546875" defaultRowHeight="12.75" x14ac:dyDescent="0.2"/>
  <cols>
    <col min="1" max="1" width="4.28515625" style="32" customWidth="1"/>
    <col min="2" max="2" width="19.42578125" style="32" customWidth="1"/>
    <col min="3" max="3" width="9.42578125" style="32" customWidth="1"/>
    <col min="4" max="4" width="42.42578125" style="32" customWidth="1"/>
    <col min="5" max="5" width="11.42578125" style="32" customWidth="1"/>
    <col min="6" max="7" width="9.140625" style="32" customWidth="1"/>
    <col min="8" max="8" width="14.42578125" style="32" customWidth="1"/>
    <col min="9" max="9" width="10.42578125" style="32" bestFit="1" customWidth="1"/>
    <col min="10" max="10" width="14.140625" style="32" customWidth="1"/>
  </cols>
  <sheetData>
    <row r="1" spans="1:15" x14ac:dyDescent="0.2">
      <c r="A1" s="60"/>
    </row>
    <row r="2" spans="1:15" ht="15.75" x14ac:dyDescent="0.25">
      <c r="A2" s="61" t="s">
        <v>541</v>
      </c>
      <c r="B2" s="191"/>
      <c r="C2" s="191"/>
      <c r="D2" s="191"/>
      <c r="E2" s="191"/>
      <c r="F2" s="191"/>
      <c r="G2" s="191"/>
      <c r="H2" s="191"/>
      <c r="I2" s="191"/>
      <c r="J2" s="61"/>
    </row>
    <row r="3" spans="1:15" ht="16.5" thickBot="1" x14ac:dyDescent="0.3">
      <c r="A3" s="59"/>
    </row>
    <row r="4" spans="1:15" ht="31.5" x14ac:dyDescent="0.2">
      <c r="A4" s="62" t="s">
        <v>0</v>
      </c>
      <c r="B4" s="159" t="s">
        <v>1</v>
      </c>
      <c r="C4" s="33" t="s">
        <v>48</v>
      </c>
      <c r="D4" s="159" t="s">
        <v>3</v>
      </c>
      <c r="E4" s="159" t="s">
        <v>50</v>
      </c>
      <c r="F4" s="33" t="s">
        <v>49</v>
      </c>
      <c r="G4" s="159" t="s">
        <v>47</v>
      </c>
      <c r="H4" s="159" t="s">
        <v>54</v>
      </c>
      <c r="I4" s="159" t="s">
        <v>57</v>
      </c>
      <c r="J4" s="160" t="s">
        <v>442</v>
      </c>
    </row>
    <row r="5" spans="1:15" s="3" customFormat="1" ht="15.75" x14ac:dyDescent="0.2">
      <c r="A5" s="184" t="s">
        <v>6</v>
      </c>
      <c r="B5" s="185" t="s">
        <v>51</v>
      </c>
      <c r="C5" s="186">
        <v>9</v>
      </c>
      <c r="D5" s="185" t="s">
        <v>523</v>
      </c>
      <c r="E5" s="139" t="s">
        <v>126</v>
      </c>
      <c r="F5" s="139" t="s">
        <v>453</v>
      </c>
      <c r="G5" s="196">
        <v>7</v>
      </c>
      <c r="H5" s="181">
        <v>187.27</v>
      </c>
      <c r="I5" s="193">
        <f>C5*H5</f>
        <v>1685.43</v>
      </c>
      <c r="J5" s="201"/>
      <c r="O5" s="3">
        <f>C5*H5</f>
        <v>1685.43</v>
      </c>
    </row>
    <row r="6" spans="1:15" ht="15.95" customHeight="1" x14ac:dyDescent="0.2">
      <c r="A6" s="195"/>
      <c r="B6" s="186" t="s">
        <v>55</v>
      </c>
      <c r="C6" s="187"/>
      <c r="D6" s="185" t="s">
        <v>435</v>
      </c>
      <c r="E6" s="139" t="s">
        <v>150</v>
      </c>
      <c r="F6" s="139" t="s">
        <v>415</v>
      </c>
      <c r="G6" s="197"/>
      <c r="H6" s="182"/>
      <c r="I6" s="194"/>
      <c r="J6" s="202"/>
      <c r="O6" s="3">
        <f>C6*H6</f>
        <v>0</v>
      </c>
    </row>
    <row r="7" spans="1:15" ht="15.95" customHeight="1" x14ac:dyDescent="0.2">
      <c r="A7" s="195"/>
      <c r="B7" s="187"/>
      <c r="C7" s="187"/>
      <c r="D7" s="185" t="s">
        <v>436</v>
      </c>
      <c r="E7" s="139" t="s">
        <v>163</v>
      </c>
      <c r="F7" s="139" t="s">
        <v>468</v>
      </c>
      <c r="G7" s="197"/>
      <c r="H7" s="182"/>
      <c r="I7" s="194"/>
      <c r="J7" s="202"/>
      <c r="O7" s="3">
        <f>C7*H7</f>
        <v>0</v>
      </c>
    </row>
    <row r="8" spans="1:15" ht="15.95" customHeight="1" x14ac:dyDescent="0.25">
      <c r="A8" s="199"/>
      <c r="B8" s="188"/>
      <c r="C8" s="188"/>
      <c r="D8" s="161" t="s">
        <v>526</v>
      </c>
      <c r="E8" s="139" t="s">
        <v>125</v>
      </c>
      <c r="F8" s="139" t="s">
        <v>443</v>
      </c>
      <c r="G8" s="198"/>
      <c r="H8" s="183"/>
      <c r="I8" s="200"/>
      <c r="J8" s="203"/>
      <c r="O8" s="3">
        <f>C9*H9</f>
        <v>7490.8</v>
      </c>
    </row>
    <row r="9" spans="1:15" ht="15.95" customHeight="1" x14ac:dyDescent="0.2">
      <c r="A9" s="184" t="s">
        <v>9</v>
      </c>
      <c r="B9" s="185" t="s">
        <v>32</v>
      </c>
      <c r="C9" s="186">
        <v>40</v>
      </c>
      <c r="D9" s="185" t="s">
        <v>522</v>
      </c>
      <c r="E9" s="139" t="s">
        <v>145</v>
      </c>
      <c r="F9" s="139" t="s">
        <v>8</v>
      </c>
      <c r="G9" s="196">
        <v>9</v>
      </c>
      <c r="H9" s="181">
        <v>187.27</v>
      </c>
      <c r="I9" s="193">
        <f>C9*H9</f>
        <v>7490.8</v>
      </c>
      <c r="J9" s="201"/>
      <c r="O9" s="3"/>
    </row>
    <row r="10" spans="1:15" ht="15.95" customHeight="1" x14ac:dyDescent="0.2">
      <c r="A10" s="195"/>
      <c r="B10" s="186" t="s">
        <v>397</v>
      </c>
      <c r="C10" s="187"/>
      <c r="D10" s="185" t="s">
        <v>435</v>
      </c>
      <c r="E10" s="139" t="s">
        <v>150</v>
      </c>
      <c r="F10" s="139" t="s">
        <v>415</v>
      </c>
      <c r="G10" s="197"/>
      <c r="H10" s="182"/>
      <c r="I10" s="194"/>
      <c r="J10" s="202"/>
      <c r="O10" s="3">
        <f>C10*H10</f>
        <v>0</v>
      </c>
    </row>
    <row r="11" spans="1:15" ht="15.95" customHeight="1" x14ac:dyDescent="0.2">
      <c r="A11" s="195"/>
      <c r="B11" s="187"/>
      <c r="C11" s="187"/>
      <c r="D11" s="185" t="s">
        <v>437</v>
      </c>
      <c r="E11" s="139" t="s">
        <v>415</v>
      </c>
      <c r="F11" s="139" t="s">
        <v>401</v>
      </c>
      <c r="G11" s="197"/>
      <c r="H11" s="182"/>
      <c r="I11" s="194"/>
      <c r="J11" s="202"/>
      <c r="O11" s="3">
        <f>C11*H11</f>
        <v>0</v>
      </c>
    </row>
    <row r="12" spans="1:15" ht="15.95" customHeight="1" x14ac:dyDescent="0.2">
      <c r="A12" s="195"/>
      <c r="B12" s="187"/>
      <c r="C12" s="187"/>
      <c r="D12" s="185" t="s">
        <v>436</v>
      </c>
      <c r="E12" s="146" t="s">
        <v>163</v>
      </c>
      <c r="F12" s="146" t="s">
        <v>468</v>
      </c>
      <c r="G12" s="197"/>
      <c r="H12" s="182"/>
      <c r="I12" s="194"/>
      <c r="J12" s="202"/>
      <c r="O12" s="3">
        <f>C12*H12</f>
        <v>0</v>
      </c>
    </row>
    <row r="13" spans="1:15" s="1" customFormat="1" ht="15.95" customHeight="1" x14ac:dyDescent="0.2">
      <c r="A13" s="195"/>
      <c r="B13" s="187"/>
      <c r="C13" s="187"/>
      <c r="D13" s="185" t="s">
        <v>474</v>
      </c>
      <c r="E13" s="146" t="s">
        <v>468</v>
      </c>
      <c r="F13" s="146" t="s">
        <v>11</v>
      </c>
      <c r="G13" s="197"/>
      <c r="H13" s="182"/>
      <c r="I13" s="194"/>
      <c r="J13" s="202"/>
      <c r="O13" s="3">
        <f>C13*H13</f>
        <v>0</v>
      </c>
    </row>
    <row r="14" spans="1:15" s="1" customFormat="1" ht="15.95" customHeight="1" x14ac:dyDescent="0.25">
      <c r="A14" s="199"/>
      <c r="B14" s="188"/>
      <c r="C14" s="188"/>
      <c r="D14" s="161" t="s">
        <v>526</v>
      </c>
      <c r="E14" s="146" t="s">
        <v>125</v>
      </c>
      <c r="F14" s="146" t="s">
        <v>476</v>
      </c>
      <c r="G14" s="198"/>
      <c r="H14" s="183"/>
      <c r="I14" s="200"/>
      <c r="J14" s="203"/>
      <c r="O14" s="3">
        <f>C15*H15</f>
        <v>4681.75</v>
      </c>
    </row>
    <row r="15" spans="1:15" s="1" customFormat="1" ht="15.95" customHeight="1" x14ac:dyDescent="0.2">
      <c r="A15" s="184" t="s">
        <v>12</v>
      </c>
      <c r="B15" s="192" t="s">
        <v>471</v>
      </c>
      <c r="C15" s="207">
        <v>25</v>
      </c>
      <c r="D15" s="185" t="s">
        <v>525</v>
      </c>
      <c r="E15" s="146" t="s">
        <v>448</v>
      </c>
      <c r="F15" s="146" t="s">
        <v>8</v>
      </c>
      <c r="G15" s="196">
        <v>7</v>
      </c>
      <c r="H15" s="180">
        <v>187.27</v>
      </c>
      <c r="I15" s="193">
        <f>C15*H15</f>
        <v>4681.75</v>
      </c>
      <c r="J15" s="201"/>
      <c r="O15" s="3"/>
    </row>
    <row r="16" spans="1:15" s="1" customFormat="1" ht="15.95" customHeight="1" x14ac:dyDescent="0.2">
      <c r="A16" s="195"/>
      <c r="B16" s="204" t="s">
        <v>472</v>
      </c>
      <c r="C16" s="208"/>
      <c r="D16" s="185" t="s">
        <v>524</v>
      </c>
      <c r="E16" s="146" t="s">
        <v>15</v>
      </c>
      <c r="F16" s="146" t="s">
        <v>453</v>
      </c>
      <c r="G16" s="197"/>
      <c r="H16" s="189"/>
      <c r="I16" s="194"/>
      <c r="J16" s="202"/>
      <c r="O16" s="3">
        <f>C16*H16</f>
        <v>0</v>
      </c>
    </row>
    <row r="17" spans="1:15" s="1" customFormat="1" ht="15.95" customHeight="1" x14ac:dyDescent="0.2">
      <c r="A17" s="195"/>
      <c r="B17" s="205"/>
      <c r="C17" s="208"/>
      <c r="D17" s="185" t="s">
        <v>435</v>
      </c>
      <c r="E17" s="139" t="s">
        <v>150</v>
      </c>
      <c r="F17" s="139" t="s">
        <v>415</v>
      </c>
      <c r="G17" s="197"/>
      <c r="H17" s="189"/>
      <c r="I17" s="194"/>
      <c r="J17" s="202"/>
      <c r="O17" s="3">
        <f>C20*H20</f>
        <v>0</v>
      </c>
    </row>
    <row r="18" spans="1:15" s="1" customFormat="1" ht="15.95" customHeight="1" x14ac:dyDescent="0.2">
      <c r="A18" s="195"/>
      <c r="B18" s="205"/>
      <c r="C18" s="208"/>
      <c r="D18" s="185" t="s">
        <v>437</v>
      </c>
      <c r="E18" s="139" t="s">
        <v>415</v>
      </c>
      <c r="F18" s="139" t="s">
        <v>473</v>
      </c>
      <c r="G18" s="197"/>
      <c r="H18" s="189"/>
      <c r="I18" s="194"/>
      <c r="J18" s="202"/>
      <c r="O18" s="3"/>
    </row>
    <row r="19" spans="1:15" s="1" customFormat="1" ht="15.95" customHeight="1" x14ac:dyDescent="0.2">
      <c r="A19" s="195"/>
      <c r="B19" s="205"/>
      <c r="C19" s="208"/>
      <c r="D19" s="185" t="s">
        <v>436</v>
      </c>
      <c r="E19" s="146" t="s">
        <v>163</v>
      </c>
      <c r="F19" s="146" t="s">
        <v>468</v>
      </c>
      <c r="G19" s="197"/>
      <c r="H19" s="189"/>
      <c r="I19" s="194"/>
      <c r="J19" s="202"/>
      <c r="O19" s="3"/>
    </row>
    <row r="20" spans="1:15" s="1" customFormat="1" ht="15.95" customHeight="1" x14ac:dyDescent="0.2">
      <c r="A20" s="195"/>
      <c r="B20" s="205"/>
      <c r="C20" s="208"/>
      <c r="D20" s="185" t="s">
        <v>474</v>
      </c>
      <c r="E20" s="146" t="s">
        <v>468</v>
      </c>
      <c r="F20" s="146" t="s">
        <v>160</v>
      </c>
      <c r="G20" s="197"/>
      <c r="H20" s="189"/>
      <c r="I20" s="194"/>
      <c r="J20" s="202"/>
      <c r="O20" s="3"/>
    </row>
    <row r="21" spans="1:15" s="1" customFormat="1" ht="15.95" customHeight="1" x14ac:dyDescent="0.25">
      <c r="A21" s="199"/>
      <c r="B21" s="206"/>
      <c r="C21" s="209"/>
      <c r="D21" s="162" t="s">
        <v>526</v>
      </c>
      <c r="E21" s="146" t="s">
        <v>125</v>
      </c>
      <c r="F21" s="146" t="s">
        <v>476</v>
      </c>
      <c r="G21" s="198"/>
      <c r="H21" s="190"/>
      <c r="I21" s="200"/>
      <c r="J21" s="203"/>
      <c r="O21" s="3">
        <f>C22*H22</f>
        <v>4447.71</v>
      </c>
    </row>
    <row r="22" spans="1:15" s="1" customFormat="1" ht="15.95" customHeight="1" x14ac:dyDescent="0.2">
      <c r="A22" s="184" t="s">
        <v>18</v>
      </c>
      <c r="B22" s="185" t="s">
        <v>56</v>
      </c>
      <c r="C22" s="186">
        <v>27</v>
      </c>
      <c r="D22" s="185" t="s">
        <v>408</v>
      </c>
      <c r="E22" s="139" t="s">
        <v>17</v>
      </c>
      <c r="F22" s="139" t="s">
        <v>129</v>
      </c>
      <c r="G22" s="311">
        <v>4</v>
      </c>
      <c r="H22" s="254">
        <v>164.73</v>
      </c>
      <c r="I22" s="291">
        <f>C22*H22</f>
        <v>4447.71</v>
      </c>
      <c r="J22" s="359"/>
      <c r="O22" s="3"/>
    </row>
    <row r="23" spans="1:15" ht="15.95" customHeight="1" x14ac:dyDescent="0.2">
      <c r="A23" s="214"/>
      <c r="B23" s="192" t="s">
        <v>469</v>
      </c>
      <c r="C23" s="217"/>
      <c r="D23" s="185" t="s">
        <v>435</v>
      </c>
      <c r="E23" s="139" t="s">
        <v>150</v>
      </c>
      <c r="F23" s="139" t="s">
        <v>470</v>
      </c>
      <c r="G23" s="312"/>
      <c r="H23" s="255"/>
      <c r="I23" s="292"/>
      <c r="J23" s="360"/>
      <c r="O23" s="3">
        <f>C23*H23</f>
        <v>0</v>
      </c>
    </row>
    <row r="24" spans="1:15" ht="15.95" customHeight="1" x14ac:dyDescent="0.2">
      <c r="A24" s="214"/>
      <c r="B24" s="85"/>
      <c r="C24" s="217"/>
      <c r="D24" s="185" t="s">
        <v>436</v>
      </c>
      <c r="E24" s="139" t="s">
        <v>163</v>
      </c>
      <c r="F24" s="139" t="s">
        <v>404</v>
      </c>
      <c r="G24" s="312"/>
      <c r="H24" s="255"/>
      <c r="I24" s="292"/>
      <c r="J24" s="360"/>
      <c r="O24" s="3">
        <f>C25*H25</f>
        <v>0</v>
      </c>
    </row>
    <row r="25" spans="1:15" ht="15.95" customHeight="1" thickBot="1" x14ac:dyDescent="0.3">
      <c r="A25" s="215"/>
      <c r="B25" s="216"/>
      <c r="C25" s="216"/>
      <c r="D25" s="163" t="s">
        <v>526</v>
      </c>
      <c r="E25" s="164" t="s">
        <v>125</v>
      </c>
      <c r="F25" s="164" t="s">
        <v>427</v>
      </c>
      <c r="G25" s="313"/>
      <c r="H25" s="357"/>
      <c r="I25" s="358"/>
      <c r="J25" s="361"/>
      <c r="O25" s="3"/>
    </row>
    <row r="26" spans="1:15" ht="15.95" customHeight="1" x14ac:dyDescent="0.25">
      <c r="A26" s="64"/>
      <c r="B26" s="34"/>
      <c r="C26" s="39">
        <f>C5+C9+C15+C22</f>
        <v>101</v>
      </c>
      <c r="D26" s="34"/>
      <c r="E26" s="34"/>
      <c r="F26" s="34"/>
      <c r="G26" s="34"/>
      <c r="H26" s="65"/>
      <c r="I26" s="66">
        <f>I5+I9+I15+I22</f>
        <v>18305.689999999999</v>
      </c>
      <c r="J26" s="34"/>
      <c r="O26" s="3">
        <f>C26*H26</f>
        <v>0</v>
      </c>
    </row>
    <row r="27" spans="1:15" s="18" customFormat="1" x14ac:dyDescent="0.2">
      <c r="A27" s="35" t="s">
        <v>92</v>
      </c>
      <c r="B27" s="35"/>
      <c r="C27" s="35"/>
      <c r="D27" s="35"/>
      <c r="E27" s="32"/>
      <c r="F27" s="32"/>
      <c r="G27" s="32"/>
      <c r="H27" s="32"/>
      <c r="I27" s="32"/>
      <c r="J27" s="32"/>
      <c r="O27" s="3">
        <f>SUM(O5:O26)</f>
        <v>18305.689999999999</v>
      </c>
    </row>
    <row r="28" spans="1:15" x14ac:dyDescent="0.2">
      <c r="A28" s="32" t="s">
        <v>107</v>
      </c>
      <c r="E28" s="35"/>
      <c r="F28" s="35"/>
      <c r="G28" s="35"/>
      <c r="H28" s="42"/>
      <c r="I28" s="43"/>
      <c r="J28" s="43"/>
    </row>
    <row r="29" spans="1:15" s="1" customFormat="1" ht="15.95" customHeight="1" x14ac:dyDescent="0.2"/>
    <row r="30" spans="1:15" ht="15.95" customHeight="1" x14ac:dyDescent="0.2"/>
  </sheetData>
  <mergeCells count="4">
    <mergeCell ref="G22:G25"/>
    <mergeCell ref="H22:H25"/>
    <mergeCell ref="I22:I25"/>
    <mergeCell ref="J22:J25"/>
  </mergeCells>
  <pageMargins left="0.19685039370078741" right="0.19685039370078741" top="0.98425196850393704" bottom="0.98425196850393704" header="0.51181102362204722" footer="0.51181102362204722"/>
  <pageSetup paperSize="9" orientation="landscape" copies="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20" zoomScaleNormal="120" workbookViewId="0">
      <selection activeCell="A2" sqref="A2:I11"/>
    </sheetView>
  </sheetViews>
  <sheetFormatPr defaultColWidth="8.85546875" defaultRowHeight="12.75" x14ac:dyDescent="0.2"/>
  <cols>
    <col min="1" max="1" width="5.42578125" style="32" customWidth="1"/>
    <col min="2" max="2" width="20.42578125" style="32" customWidth="1"/>
    <col min="3" max="3" width="8.28515625" style="32" customWidth="1"/>
    <col min="4" max="4" width="28.85546875" style="32" customWidth="1"/>
    <col min="5" max="6" width="9.140625" style="32" customWidth="1"/>
    <col min="7" max="7" width="7.85546875" style="32" customWidth="1"/>
    <col min="8" max="8" width="13.28515625" style="32" customWidth="1"/>
    <col min="9" max="9" width="9.140625" style="32" customWidth="1"/>
    <col min="10" max="10" width="8.85546875" customWidth="1"/>
    <col min="11" max="11" width="9.140625" style="5" customWidth="1"/>
  </cols>
  <sheetData>
    <row r="1" spans="1:13" x14ac:dyDescent="0.2">
      <c r="A1" s="60"/>
    </row>
    <row r="2" spans="1:13" ht="15.75" x14ac:dyDescent="0.25">
      <c r="A2" s="258" t="s">
        <v>542</v>
      </c>
      <c r="B2" s="258"/>
      <c r="C2" s="258"/>
      <c r="D2" s="258"/>
      <c r="E2" s="258"/>
      <c r="F2" s="258"/>
      <c r="G2" s="258"/>
      <c r="H2" s="258"/>
      <c r="I2" s="258"/>
      <c r="J2" s="16"/>
      <c r="K2" s="22"/>
    </row>
    <row r="3" spans="1:13" s="3" customFormat="1" ht="13.5" thickBot="1" x14ac:dyDescent="0.25">
      <c r="A3" s="157"/>
      <c r="B3" s="157"/>
      <c r="C3" s="157"/>
      <c r="D3" s="157"/>
      <c r="E3" s="157"/>
      <c r="F3" s="157"/>
      <c r="G3" s="157"/>
      <c r="H3" s="157"/>
      <c r="I3" s="157"/>
      <c r="K3" s="23"/>
    </row>
    <row r="4" spans="1:13" ht="15.95" customHeight="1" x14ac:dyDescent="0.2">
      <c r="A4" s="62" t="s">
        <v>0</v>
      </c>
      <c r="B4" s="33" t="s">
        <v>1</v>
      </c>
      <c r="C4" s="33" t="s">
        <v>86</v>
      </c>
      <c r="D4" s="33" t="s">
        <v>3</v>
      </c>
      <c r="E4" s="33" t="s">
        <v>85</v>
      </c>
      <c r="F4" s="33" t="s">
        <v>79</v>
      </c>
      <c r="G4" s="33" t="s">
        <v>47</v>
      </c>
      <c r="H4" s="33" t="s">
        <v>63</v>
      </c>
      <c r="I4" s="63" t="s">
        <v>57</v>
      </c>
      <c r="M4">
        <f>C5*H5</f>
        <v>6918.66</v>
      </c>
    </row>
    <row r="5" spans="1:13" ht="15.95" customHeight="1" x14ac:dyDescent="0.2">
      <c r="A5" s="256" t="s">
        <v>6</v>
      </c>
      <c r="B5" s="136" t="s">
        <v>53</v>
      </c>
      <c r="C5" s="241">
        <v>42</v>
      </c>
      <c r="D5" s="138" t="s">
        <v>498</v>
      </c>
      <c r="E5" s="139" t="s">
        <v>118</v>
      </c>
      <c r="F5" s="139" t="s">
        <v>499</v>
      </c>
      <c r="G5" s="362">
        <v>6</v>
      </c>
      <c r="H5" s="364">
        <v>164.73</v>
      </c>
      <c r="I5" s="366">
        <f>C5*H5</f>
        <v>6918.66</v>
      </c>
    </row>
    <row r="6" spans="1:13" ht="15.95" customHeight="1" x14ac:dyDescent="0.2">
      <c r="A6" s="256"/>
      <c r="B6" s="241" t="s">
        <v>97</v>
      </c>
      <c r="C6" s="241"/>
      <c r="D6" s="223" t="s">
        <v>555</v>
      </c>
      <c r="E6" s="139" t="s">
        <v>143</v>
      </c>
      <c r="F6" s="139" t="s">
        <v>128</v>
      </c>
      <c r="G6" s="362"/>
      <c r="H6" s="364"/>
      <c r="I6" s="366"/>
    </row>
    <row r="7" spans="1:13" ht="16.5" thickBot="1" x14ac:dyDescent="0.25">
      <c r="A7" s="315"/>
      <c r="B7" s="316"/>
      <c r="C7" s="316"/>
      <c r="D7" s="158" t="s">
        <v>423</v>
      </c>
      <c r="E7" s="154" t="s">
        <v>451</v>
      </c>
      <c r="F7" s="154" t="s">
        <v>425</v>
      </c>
      <c r="G7" s="363"/>
      <c r="H7" s="365"/>
      <c r="I7" s="367"/>
    </row>
    <row r="8" spans="1:13" x14ac:dyDescent="0.2">
      <c r="B8" s="45"/>
      <c r="C8" s="45"/>
      <c r="D8" s="45"/>
    </row>
    <row r="9" spans="1:13" s="1" customFormat="1" ht="15.9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/>
      <c r="K9" s="19"/>
    </row>
    <row r="10" spans="1:13" ht="15.95" customHeight="1" x14ac:dyDescent="0.2">
      <c r="A10" s="35" t="s">
        <v>92</v>
      </c>
      <c r="B10" s="35"/>
      <c r="C10" s="35"/>
      <c r="D10" s="35"/>
      <c r="E10" s="35"/>
      <c r="F10" s="35"/>
      <c r="G10" s="35"/>
      <c r="H10" s="42"/>
      <c r="I10" s="151">
        <v>6918.66</v>
      </c>
    </row>
    <row r="11" spans="1:13" x14ac:dyDescent="0.2">
      <c r="A11" s="32" t="s">
        <v>105</v>
      </c>
    </row>
    <row r="12" spans="1:13" ht="15.75" x14ac:dyDescent="0.2">
      <c r="D12" s="74"/>
      <c r="E12" s="37"/>
      <c r="F12" s="37"/>
    </row>
    <row r="13" spans="1:13" ht="15.75" x14ac:dyDescent="0.2">
      <c r="D13" s="36"/>
      <c r="E13" s="37"/>
      <c r="F13" s="37"/>
    </row>
    <row r="14" spans="1:13" ht="15.75" x14ac:dyDescent="0.2">
      <c r="D14" s="75"/>
      <c r="E14" s="37"/>
      <c r="F14" s="37"/>
    </row>
    <row r="15" spans="1:13" x14ac:dyDescent="0.2">
      <c r="D15" s="74"/>
      <c r="E15" s="74"/>
      <c r="F15" s="74"/>
    </row>
    <row r="16" spans="1:13" x14ac:dyDescent="0.2">
      <c r="D16" s="74"/>
      <c r="E16" s="74"/>
      <c r="F16" s="74"/>
    </row>
    <row r="17" spans="4:6" x14ac:dyDescent="0.2">
      <c r="D17" s="74"/>
      <c r="E17" s="74"/>
      <c r="F17" s="74"/>
    </row>
    <row r="18" spans="4:6" x14ac:dyDescent="0.2">
      <c r="D18" s="74"/>
      <c r="E18" s="74"/>
      <c r="F18" s="74"/>
    </row>
  </sheetData>
  <mergeCells count="7">
    <mergeCell ref="A2:I2"/>
    <mergeCell ref="A5:A7"/>
    <mergeCell ref="C5:C7"/>
    <mergeCell ref="G5:G7"/>
    <mergeCell ref="H5:H7"/>
    <mergeCell ref="I5:I7"/>
    <mergeCell ref="B6:B7"/>
  </mergeCells>
  <pageMargins left="0.19685039370078741" right="0.19685039370078741" top="0.98425196850393704" bottom="0.98425196850393704" header="0.51181102362204722" footer="0.51181102362204722"/>
  <pageSetup paperSize="9" orientation="landscape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120" zoomScaleNormal="120" workbookViewId="0">
      <selection sqref="A1:I9"/>
    </sheetView>
  </sheetViews>
  <sheetFormatPr defaultColWidth="8.85546875" defaultRowHeight="12.75" x14ac:dyDescent="0.2"/>
  <cols>
    <col min="1" max="1" width="4.28515625" style="32" customWidth="1"/>
    <col min="2" max="2" width="21.28515625" style="32" customWidth="1"/>
    <col min="3" max="3" width="9.140625" style="32" customWidth="1"/>
    <col min="4" max="4" width="24.85546875" style="32" customWidth="1"/>
    <col min="5" max="7" width="9.140625" style="32" customWidth="1"/>
    <col min="8" max="8" width="15.42578125" style="32" customWidth="1"/>
    <col min="9" max="9" width="9.140625" style="32" customWidth="1"/>
  </cols>
  <sheetData>
    <row r="1" spans="1:10" ht="15.75" x14ac:dyDescent="0.25">
      <c r="A1" s="258" t="s">
        <v>543</v>
      </c>
      <c r="B1" s="258"/>
      <c r="C1" s="258"/>
      <c r="D1" s="258"/>
      <c r="E1" s="258"/>
      <c r="F1" s="258"/>
      <c r="G1" s="258"/>
      <c r="H1" s="258"/>
      <c r="I1" s="258"/>
    </row>
    <row r="2" spans="1:10" ht="16.5" thickBot="1" x14ac:dyDescent="0.3">
      <c r="A2" s="132"/>
    </row>
    <row r="3" spans="1:10" s="3" customFormat="1" ht="39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33" t="s">
        <v>54</v>
      </c>
      <c r="I3" s="63" t="s">
        <v>57</v>
      </c>
    </row>
    <row r="4" spans="1:10" ht="15.95" customHeight="1" x14ac:dyDescent="0.2">
      <c r="A4" s="256" t="s">
        <v>6</v>
      </c>
      <c r="B4" s="136" t="s">
        <v>19</v>
      </c>
      <c r="C4" s="241">
        <v>1</v>
      </c>
      <c r="D4" s="136" t="s">
        <v>98</v>
      </c>
      <c r="E4" s="139" t="s">
        <v>421</v>
      </c>
      <c r="F4" s="139" t="s">
        <v>28</v>
      </c>
      <c r="G4" s="306">
        <v>6</v>
      </c>
      <c r="H4" s="244">
        <v>164.73</v>
      </c>
      <c r="I4" s="286">
        <f>C4*H4</f>
        <v>164.73</v>
      </c>
    </row>
    <row r="5" spans="1:10" ht="15.95" customHeight="1" thickBot="1" x14ac:dyDescent="0.25">
      <c r="A5" s="315"/>
      <c r="B5" s="152" t="s">
        <v>444</v>
      </c>
      <c r="C5" s="316"/>
      <c r="D5" s="153" t="s">
        <v>99</v>
      </c>
      <c r="E5" s="154" t="s">
        <v>415</v>
      </c>
      <c r="F5" s="154" t="s">
        <v>447</v>
      </c>
      <c r="G5" s="317"/>
      <c r="H5" s="368"/>
      <c r="I5" s="333"/>
    </row>
    <row r="6" spans="1:10" s="7" customFormat="1" ht="15.95" customHeight="1" x14ac:dyDescent="0.2">
      <c r="A6" s="45"/>
      <c r="B6" s="45"/>
      <c r="C6" s="44">
        <f>C4</f>
        <v>1</v>
      </c>
      <c r="D6" s="45"/>
      <c r="E6" s="45"/>
      <c r="F6" s="45"/>
      <c r="G6" s="45"/>
      <c r="H6" s="68"/>
      <c r="I6" s="67">
        <f>I4</f>
        <v>164.73</v>
      </c>
    </row>
    <row r="7" spans="1:10" ht="15.95" customHeight="1" x14ac:dyDescent="0.2">
      <c r="G7" s="69"/>
      <c r="H7" s="66"/>
    </row>
    <row r="8" spans="1:10" s="1" customFormat="1" ht="15.95" customHeight="1" x14ac:dyDescent="0.2">
      <c r="A8" s="41" t="s">
        <v>114</v>
      </c>
      <c r="B8" s="35"/>
      <c r="C8" s="35"/>
      <c r="D8" s="35"/>
      <c r="E8" s="35"/>
      <c r="F8" s="35"/>
      <c r="G8" s="35"/>
      <c r="H8" s="42"/>
      <c r="I8" s="43"/>
      <c r="J8" s="17"/>
    </row>
    <row r="9" spans="1:10" ht="15.95" customHeight="1" x14ac:dyDescent="0.2">
      <c r="A9" s="32" t="s">
        <v>395</v>
      </c>
    </row>
    <row r="10" spans="1:10" ht="15.95" customHeight="1" x14ac:dyDescent="0.2"/>
    <row r="11" spans="1:10" ht="15.95" customHeight="1" x14ac:dyDescent="0.2"/>
    <row r="12" spans="1:10" ht="15.95" customHeight="1" x14ac:dyDescent="0.2"/>
    <row r="13" spans="1:10" ht="15.95" customHeight="1" x14ac:dyDescent="0.2"/>
    <row r="14" spans="1:10" ht="15.95" customHeight="1" x14ac:dyDescent="0.2"/>
    <row r="15" spans="1:10" ht="15.95" customHeight="1" x14ac:dyDescent="0.2"/>
    <row r="16" spans="1:10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</sheetData>
  <mergeCells count="6">
    <mergeCell ref="A1:I1"/>
    <mergeCell ref="A4:A5"/>
    <mergeCell ref="C4:C5"/>
    <mergeCell ref="G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copies="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workbookViewId="0">
      <selection activeCell="P31" sqref="P31"/>
    </sheetView>
  </sheetViews>
  <sheetFormatPr defaultColWidth="8.85546875" defaultRowHeight="12.75" x14ac:dyDescent="0.2"/>
  <cols>
    <col min="1" max="1" width="4.28515625" style="32" customWidth="1"/>
    <col min="2" max="2" width="24" style="32" customWidth="1"/>
    <col min="3" max="3" width="9.140625" style="32" customWidth="1"/>
    <col min="4" max="4" width="28.140625" style="32" customWidth="1"/>
    <col min="5" max="7" width="9.140625" style="32" customWidth="1"/>
    <col min="8" max="8" width="15.42578125" style="32" customWidth="1"/>
    <col min="9" max="9" width="9.140625" style="32" customWidth="1"/>
  </cols>
  <sheetData>
    <row r="1" spans="1:15" ht="15.75" x14ac:dyDescent="0.25">
      <c r="A1" s="258" t="s">
        <v>546</v>
      </c>
      <c r="B1" s="258"/>
      <c r="C1" s="258"/>
      <c r="D1" s="258"/>
      <c r="E1" s="258"/>
      <c r="F1" s="258"/>
      <c r="G1" s="258"/>
      <c r="H1" s="258"/>
      <c r="I1" s="258"/>
    </row>
    <row r="2" spans="1:15" ht="16.5" thickBot="1" x14ac:dyDescent="0.3">
      <c r="A2" s="132"/>
    </row>
    <row r="3" spans="1:15" s="3" customFormat="1" ht="39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33" t="s">
        <v>54</v>
      </c>
      <c r="I3" s="63" t="s">
        <v>57</v>
      </c>
      <c r="O3" s="3">
        <f>C4*H4</f>
        <v>120.51</v>
      </c>
    </row>
    <row r="4" spans="1:15" ht="15.95" customHeight="1" x14ac:dyDescent="0.2">
      <c r="A4" s="256" t="s">
        <v>6</v>
      </c>
      <c r="B4" s="294" t="s">
        <v>27</v>
      </c>
      <c r="C4" s="351">
        <v>1</v>
      </c>
      <c r="D4" s="136" t="s">
        <v>527</v>
      </c>
      <c r="E4" s="139" t="s">
        <v>126</v>
      </c>
      <c r="F4" s="139" t="s">
        <v>449</v>
      </c>
      <c r="G4" s="306">
        <v>2</v>
      </c>
      <c r="H4" s="244">
        <v>120.51</v>
      </c>
      <c r="I4" s="286">
        <f>C4*H4</f>
        <v>120.51</v>
      </c>
      <c r="O4" s="3">
        <f t="shared" ref="O4:O23" si="0">C5*H5</f>
        <v>0</v>
      </c>
    </row>
    <row r="5" spans="1:15" ht="15.95" customHeight="1" x14ac:dyDescent="0.2">
      <c r="A5" s="256"/>
      <c r="B5" s="294"/>
      <c r="C5" s="351"/>
      <c r="D5" s="136" t="s">
        <v>528</v>
      </c>
      <c r="E5" s="139" t="s">
        <v>453</v>
      </c>
      <c r="F5" s="139" t="s">
        <v>448</v>
      </c>
      <c r="G5" s="306"/>
      <c r="H5" s="244"/>
      <c r="I5" s="286"/>
      <c r="O5" s="3">
        <f t="shared" si="0"/>
        <v>0</v>
      </c>
    </row>
    <row r="6" spans="1:15" ht="16.5" customHeight="1" x14ac:dyDescent="0.2">
      <c r="A6" s="256"/>
      <c r="B6" s="241" t="s">
        <v>112</v>
      </c>
      <c r="C6" s="351"/>
      <c r="D6" s="136" t="s">
        <v>529</v>
      </c>
      <c r="E6" s="139" t="s">
        <v>456</v>
      </c>
      <c r="F6" s="139" t="s">
        <v>150</v>
      </c>
      <c r="G6" s="306"/>
      <c r="H6" s="244"/>
      <c r="I6" s="286"/>
      <c r="O6" s="3">
        <f t="shared" si="0"/>
        <v>0</v>
      </c>
    </row>
    <row r="7" spans="1:15" ht="13.5" customHeight="1" x14ac:dyDescent="0.2">
      <c r="A7" s="256"/>
      <c r="B7" s="241"/>
      <c r="C7" s="351"/>
      <c r="D7" s="136" t="s">
        <v>520</v>
      </c>
      <c r="E7" s="139" t="s">
        <v>450</v>
      </c>
      <c r="F7" s="139" t="s">
        <v>164</v>
      </c>
      <c r="G7" s="306"/>
      <c r="H7" s="244"/>
      <c r="I7" s="286"/>
      <c r="O7" s="3">
        <f t="shared" si="0"/>
        <v>247.96</v>
      </c>
    </row>
    <row r="8" spans="1:15" ht="15.95" customHeight="1" x14ac:dyDescent="0.2">
      <c r="A8" s="256" t="s">
        <v>12</v>
      </c>
      <c r="B8" s="294" t="s">
        <v>89</v>
      </c>
      <c r="C8" s="351">
        <v>1</v>
      </c>
      <c r="D8" s="136" t="s">
        <v>527</v>
      </c>
      <c r="E8" s="139" t="s">
        <v>21</v>
      </c>
      <c r="F8" s="139" t="s">
        <v>449</v>
      </c>
      <c r="G8" s="306">
        <v>14</v>
      </c>
      <c r="H8" s="244">
        <v>247.96</v>
      </c>
      <c r="I8" s="286">
        <f>C8*H8</f>
        <v>247.96</v>
      </c>
      <c r="O8" s="3">
        <f t="shared" si="0"/>
        <v>0</v>
      </c>
    </row>
    <row r="9" spans="1:15" ht="15.95" customHeight="1" x14ac:dyDescent="0.2">
      <c r="A9" s="256"/>
      <c r="B9" s="294"/>
      <c r="C9" s="351"/>
      <c r="D9" s="136" t="s">
        <v>528</v>
      </c>
      <c r="E9" s="139" t="s">
        <v>21</v>
      </c>
      <c r="F9" s="139" t="s">
        <v>448</v>
      </c>
      <c r="G9" s="306"/>
      <c r="H9" s="244"/>
      <c r="I9" s="286"/>
      <c r="O9" s="3">
        <f t="shared" si="0"/>
        <v>0</v>
      </c>
    </row>
    <row r="10" spans="1:15" ht="15.95" customHeight="1" x14ac:dyDescent="0.2">
      <c r="A10" s="256"/>
      <c r="B10" s="137" t="s">
        <v>110</v>
      </c>
      <c r="C10" s="351"/>
      <c r="D10" s="136" t="s">
        <v>520</v>
      </c>
      <c r="E10" s="139" t="s">
        <v>450</v>
      </c>
      <c r="F10" s="139" t="s">
        <v>451</v>
      </c>
      <c r="G10" s="306"/>
      <c r="H10" s="244"/>
      <c r="I10" s="286"/>
      <c r="O10" s="3">
        <f t="shared" si="0"/>
        <v>495.92</v>
      </c>
    </row>
    <row r="11" spans="1:15" ht="15.95" customHeight="1" x14ac:dyDescent="0.2">
      <c r="A11" s="256" t="s">
        <v>12</v>
      </c>
      <c r="B11" s="294" t="s">
        <v>23</v>
      </c>
      <c r="C11" s="351">
        <v>2</v>
      </c>
      <c r="D11" s="136" t="s">
        <v>527</v>
      </c>
      <c r="E11" s="139" t="s">
        <v>420</v>
      </c>
      <c r="F11" s="139" t="s">
        <v>449</v>
      </c>
      <c r="G11" s="306">
        <v>13</v>
      </c>
      <c r="H11" s="244">
        <v>247.96</v>
      </c>
      <c r="I11" s="286">
        <f>C11*H11</f>
        <v>495.92</v>
      </c>
      <c r="O11" s="3">
        <f t="shared" si="0"/>
        <v>0</v>
      </c>
    </row>
    <row r="12" spans="1:15" ht="15.95" customHeight="1" x14ac:dyDescent="0.2">
      <c r="A12" s="256"/>
      <c r="B12" s="294"/>
      <c r="C12" s="351"/>
      <c r="D12" s="136" t="s">
        <v>528</v>
      </c>
      <c r="E12" s="139" t="s">
        <v>420</v>
      </c>
      <c r="F12" s="139" t="s">
        <v>448</v>
      </c>
      <c r="G12" s="306"/>
      <c r="H12" s="244"/>
      <c r="I12" s="286"/>
      <c r="O12" s="3">
        <f t="shared" si="0"/>
        <v>0</v>
      </c>
    </row>
    <row r="13" spans="1:15" s="32" customFormat="1" ht="15.95" customHeight="1" x14ac:dyDescent="0.2">
      <c r="A13" s="256"/>
      <c r="B13" s="137" t="s">
        <v>111</v>
      </c>
      <c r="C13" s="351"/>
      <c r="D13" s="136" t="s">
        <v>520</v>
      </c>
      <c r="E13" s="139" t="s">
        <v>450</v>
      </c>
      <c r="F13" s="139" t="s">
        <v>424</v>
      </c>
      <c r="G13" s="306"/>
      <c r="H13" s="244"/>
      <c r="I13" s="286"/>
      <c r="O13" s="3">
        <f t="shared" si="0"/>
        <v>208.95</v>
      </c>
    </row>
    <row r="14" spans="1:15" s="1" customFormat="1" ht="15.95" customHeight="1" x14ac:dyDescent="0.2">
      <c r="A14" s="256" t="s">
        <v>18</v>
      </c>
      <c r="B14" s="138" t="s">
        <v>19</v>
      </c>
      <c r="C14" s="351">
        <v>1</v>
      </c>
      <c r="D14" s="136" t="s">
        <v>527</v>
      </c>
      <c r="E14" s="139" t="s">
        <v>421</v>
      </c>
      <c r="F14" s="139" t="s">
        <v>449</v>
      </c>
      <c r="G14" s="306">
        <v>10</v>
      </c>
      <c r="H14" s="244">
        <v>208.95</v>
      </c>
      <c r="I14" s="286">
        <f>C14*H14</f>
        <v>208.95</v>
      </c>
      <c r="O14" s="3">
        <f t="shared" si="0"/>
        <v>0</v>
      </c>
    </row>
    <row r="15" spans="1:15" s="1" customFormat="1" ht="15.95" customHeight="1" x14ac:dyDescent="0.2">
      <c r="A15" s="256"/>
      <c r="B15" s="241" t="s">
        <v>109</v>
      </c>
      <c r="C15" s="351"/>
      <c r="D15" s="136" t="s">
        <v>528</v>
      </c>
      <c r="E15" s="139" t="s">
        <v>421</v>
      </c>
      <c r="F15" s="139" t="s">
        <v>448</v>
      </c>
      <c r="G15" s="306"/>
      <c r="H15" s="244"/>
      <c r="I15" s="286"/>
      <c r="O15" s="3">
        <f t="shared" si="0"/>
        <v>0</v>
      </c>
    </row>
    <row r="16" spans="1:15" s="1" customFormat="1" ht="15.95" customHeight="1" x14ac:dyDescent="0.2">
      <c r="A16" s="256"/>
      <c r="B16" s="241"/>
      <c r="C16" s="351"/>
      <c r="D16" s="136" t="s">
        <v>130</v>
      </c>
      <c r="E16" s="139" t="s">
        <v>450</v>
      </c>
      <c r="F16" s="139" t="s">
        <v>452</v>
      </c>
      <c r="G16" s="306"/>
      <c r="H16" s="244"/>
      <c r="I16" s="286"/>
      <c r="O16" s="3">
        <f t="shared" si="0"/>
        <v>164.73</v>
      </c>
    </row>
    <row r="17" spans="1:15" s="1" customFormat="1" ht="15.95" customHeight="1" x14ac:dyDescent="0.2">
      <c r="A17" s="256" t="s">
        <v>20</v>
      </c>
      <c r="B17" s="138" t="s">
        <v>510</v>
      </c>
      <c r="C17" s="351">
        <v>1</v>
      </c>
      <c r="D17" s="136" t="s">
        <v>102</v>
      </c>
      <c r="E17" s="139" t="s">
        <v>147</v>
      </c>
      <c r="F17" s="139" t="s">
        <v>28</v>
      </c>
      <c r="G17" s="306">
        <v>4</v>
      </c>
      <c r="H17" s="287">
        <v>164.73</v>
      </c>
      <c r="I17" s="286">
        <f>C17*H17</f>
        <v>164.73</v>
      </c>
      <c r="O17" s="3">
        <f t="shared" si="0"/>
        <v>0</v>
      </c>
    </row>
    <row r="18" spans="1:15" s="1" customFormat="1" ht="15.95" customHeight="1" x14ac:dyDescent="0.2">
      <c r="A18" s="256"/>
      <c r="B18" s="137" t="s">
        <v>511</v>
      </c>
      <c r="C18" s="351"/>
      <c r="D18" s="136" t="s">
        <v>139</v>
      </c>
      <c r="E18" s="139" t="s">
        <v>11</v>
      </c>
      <c r="F18" s="139" t="s">
        <v>418</v>
      </c>
      <c r="G18" s="306"/>
      <c r="H18" s="244"/>
      <c r="I18" s="286"/>
      <c r="O18" s="3">
        <f>C19*H19</f>
        <v>247.96</v>
      </c>
    </row>
    <row r="19" spans="1:15" s="1" customFormat="1" ht="15.95" customHeight="1" x14ac:dyDescent="0.2">
      <c r="A19" s="256" t="s">
        <v>22</v>
      </c>
      <c r="B19" s="136" t="s">
        <v>536</v>
      </c>
      <c r="C19" s="351">
        <v>1</v>
      </c>
      <c r="D19" s="136" t="s">
        <v>102</v>
      </c>
      <c r="E19" s="139" t="s">
        <v>537</v>
      </c>
      <c r="F19" s="139" t="s">
        <v>28</v>
      </c>
      <c r="G19" s="306">
        <v>15</v>
      </c>
      <c r="H19" s="287">
        <v>247.96</v>
      </c>
      <c r="I19" s="286">
        <f>C19*H19</f>
        <v>247.96</v>
      </c>
      <c r="O19" s="3">
        <f t="shared" si="0"/>
        <v>0</v>
      </c>
    </row>
    <row r="20" spans="1:15" s="1" customFormat="1" ht="15.95" customHeight="1" thickBot="1" x14ac:dyDescent="0.25">
      <c r="A20" s="315"/>
      <c r="B20" s="152" t="s">
        <v>91</v>
      </c>
      <c r="C20" s="371"/>
      <c r="D20" s="153" t="s">
        <v>141</v>
      </c>
      <c r="E20" s="154" t="s">
        <v>11</v>
      </c>
      <c r="F20" s="154" t="s">
        <v>144</v>
      </c>
      <c r="G20" s="317"/>
      <c r="H20" s="370"/>
      <c r="I20" s="333"/>
      <c r="O20" s="3">
        <f t="shared" si="0"/>
        <v>0</v>
      </c>
    </row>
    <row r="21" spans="1:15" s="1" customFormat="1" ht="15.95" hidden="1" customHeight="1" x14ac:dyDescent="0.2">
      <c r="A21" s="251" t="s">
        <v>24</v>
      </c>
      <c r="B21" s="155" t="s">
        <v>131</v>
      </c>
      <c r="C21" s="251">
        <v>0</v>
      </c>
      <c r="D21" s="156" t="s">
        <v>102</v>
      </c>
      <c r="E21" s="115" t="s">
        <v>149</v>
      </c>
      <c r="F21" s="115" t="s">
        <v>28</v>
      </c>
      <c r="G21" s="255">
        <v>2</v>
      </c>
      <c r="H21" s="247">
        <v>109.68</v>
      </c>
      <c r="I21" s="300">
        <f>C21*H21</f>
        <v>0</v>
      </c>
      <c r="O21" s="3">
        <f t="shared" si="0"/>
        <v>0</v>
      </c>
    </row>
    <row r="22" spans="1:15" s="1" customFormat="1" ht="15.95" hidden="1" customHeight="1" x14ac:dyDescent="0.2">
      <c r="A22" s="264"/>
      <c r="B22" s="131" t="s">
        <v>512</v>
      </c>
      <c r="C22" s="264"/>
      <c r="D22" s="91" t="s">
        <v>140</v>
      </c>
      <c r="E22" s="93" t="s">
        <v>11</v>
      </c>
      <c r="F22" s="93" t="s">
        <v>158</v>
      </c>
      <c r="G22" s="265"/>
      <c r="H22" s="268"/>
      <c r="I22" s="369"/>
      <c r="O22" s="3">
        <f t="shared" si="0"/>
        <v>0</v>
      </c>
    </row>
    <row r="23" spans="1:15" s="1" customFormat="1" ht="15.95" hidden="1" customHeight="1" x14ac:dyDescent="0.2">
      <c r="A23" s="241" t="s">
        <v>25</v>
      </c>
      <c r="B23" s="135" t="s">
        <v>153</v>
      </c>
      <c r="C23" s="351">
        <v>0</v>
      </c>
      <c r="D23" s="91" t="s">
        <v>102</v>
      </c>
      <c r="E23" s="93" t="s">
        <v>159</v>
      </c>
      <c r="F23" s="93" t="s">
        <v>28</v>
      </c>
      <c r="G23" s="243">
        <v>8</v>
      </c>
      <c r="H23" s="244">
        <v>169.76</v>
      </c>
      <c r="I23" s="283">
        <f>C23*H23</f>
        <v>0</v>
      </c>
      <c r="O23" s="3">
        <f t="shared" si="0"/>
        <v>0</v>
      </c>
    </row>
    <row r="24" spans="1:15" s="1" customFormat="1" ht="15.95" hidden="1" customHeight="1" x14ac:dyDescent="0.2">
      <c r="A24" s="241"/>
      <c r="B24" s="134" t="s">
        <v>513</v>
      </c>
      <c r="C24" s="351"/>
      <c r="D24" s="91" t="s">
        <v>139</v>
      </c>
      <c r="E24" s="93" t="s">
        <v>11</v>
      </c>
      <c r="F24" s="93" t="s">
        <v>133</v>
      </c>
      <c r="G24" s="243"/>
      <c r="H24" s="244"/>
      <c r="I24" s="283"/>
      <c r="O24" s="3">
        <f>C25*H25</f>
        <v>0</v>
      </c>
    </row>
    <row r="25" spans="1:15" s="32" customFormat="1" ht="15.95" customHeight="1" x14ac:dyDescent="0.2">
      <c r="A25" s="35" t="s">
        <v>92</v>
      </c>
      <c r="B25" s="35"/>
      <c r="C25" s="35"/>
      <c r="D25" s="35"/>
      <c r="E25" s="35"/>
      <c r="F25" s="35"/>
      <c r="G25" s="35"/>
      <c r="H25" s="49"/>
      <c r="I25" s="49"/>
      <c r="O25" s="48">
        <f>SUM(O3:O24)</f>
        <v>1486.0300000000002</v>
      </c>
    </row>
    <row r="26" spans="1:15" s="1" customFormat="1" ht="15.95" customHeight="1" x14ac:dyDescent="0.2">
      <c r="A26" s="32" t="s">
        <v>394</v>
      </c>
      <c r="B26" s="32"/>
      <c r="C26" s="32"/>
      <c r="D26" s="32"/>
      <c r="E26" s="32"/>
      <c r="F26" s="32"/>
      <c r="G26" s="32"/>
      <c r="H26" s="49"/>
      <c r="I26" s="49"/>
    </row>
    <row r="27" spans="1:15" s="7" customFormat="1" ht="15.95" customHeight="1" x14ac:dyDescent="0.2">
      <c r="A27" s="32"/>
      <c r="B27" s="32"/>
      <c r="C27" s="45">
        <v>7</v>
      </c>
      <c r="D27" s="32"/>
      <c r="E27" s="32"/>
      <c r="F27" s="32"/>
      <c r="G27" s="32"/>
      <c r="H27" s="68"/>
      <c r="I27" s="67">
        <f>I4+I8+I11+I14+I17+I19+I21+I23</f>
        <v>1486.0300000000002</v>
      </c>
    </row>
    <row r="28" spans="1:15" ht="15.95" customHeight="1" x14ac:dyDescent="0.2">
      <c r="G28" s="69"/>
      <c r="H28" s="66"/>
    </row>
    <row r="29" spans="1:15" ht="15.95" customHeight="1" x14ac:dyDescent="0.2"/>
    <row r="30" spans="1:15" ht="15.95" customHeight="1" x14ac:dyDescent="0.2"/>
    <row r="31" spans="1:15" ht="15.95" customHeight="1" x14ac:dyDescent="0.2"/>
    <row r="32" spans="1:15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</sheetData>
  <autoFilter ref="A3:O27"/>
  <mergeCells count="46">
    <mergeCell ref="I8:I10"/>
    <mergeCell ref="A1:I1"/>
    <mergeCell ref="A4:A7"/>
    <mergeCell ref="B4:B5"/>
    <mergeCell ref="C4:C7"/>
    <mergeCell ref="G4:G7"/>
    <mergeCell ref="H4:H7"/>
    <mergeCell ref="I4:I7"/>
    <mergeCell ref="B6:B7"/>
    <mergeCell ref="A8:A10"/>
    <mergeCell ref="B8:B9"/>
    <mergeCell ref="C8:C10"/>
    <mergeCell ref="G8:G10"/>
    <mergeCell ref="H8:H10"/>
    <mergeCell ref="G14:G16"/>
    <mergeCell ref="H14:H16"/>
    <mergeCell ref="I14:I16"/>
    <mergeCell ref="B15:B16"/>
    <mergeCell ref="A11:A13"/>
    <mergeCell ref="B11:B12"/>
    <mergeCell ref="C11:C13"/>
    <mergeCell ref="G11:G13"/>
    <mergeCell ref="H11:H13"/>
    <mergeCell ref="I11:I13"/>
    <mergeCell ref="C19:C20"/>
    <mergeCell ref="C21:C22"/>
    <mergeCell ref="A19:A20"/>
    <mergeCell ref="A21:A22"/>
    <mergeCell ref="A14:A16"/>
    <mergeCell ref="C14:C16"/>
    <mergeCell ref="A17:A18"/>
    <mergeCell ref="C17:C18"/>
    <mergeCell ref="G17:G18"/>
    <mergeCell ref="H17:H18"/>
    <mergeCell ref="I17:I18"/>
    <mergeCell ref="I19:I20"/>
    <mergeCell ref="H19:H20"/>
    <mergeCell ref="G19:G20"/>
    <mergeCell ref="I21:I22"/>
    <mergeCell ref="H21:H22"/>
    <mergeCell ref="G21:G22"/>
    <mergeCell ref="A23:A24"/>
    <mergeCell ref="C23:C24"/>
    <mergeCell ref="G23:G24"/>
    <mergeCell ref="H23:H24"/>
    <mergeCell ref="I23:I24"/>
  </mergeCells>
  <pageMargins left="0.39370078740157483" right="0.39370078740157483" top="0.39370078740157483" bottom="0.39370078740157483" header="0.51181102362204722" footer="0.51181102362204722"/>
  <pageSetup paperSize="9" orientation="landscape" copies="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="110" zoomScaleNormal="110" workbookViewId="0">
      <selection activeCell="J23" sqref="J23"/>
    </sheetView>
  </sheetViews>
  <sheetFormatPr defaultColWidth="8.85546875" defaultRowHeight="12.75" x14ac:dyDescent="0.2"/>
  <cols>
    <col min="1" max="1" width="4.85546875" style="32" customWidth="1"/>
    <col min="2" max="2" width="21.28515625" style="32" customWidth="1"/>
    <col min="3" max="3" width="7.7109375" style="32" customWidth="1"/>
    <col min="4" max="4" width="32.7109375" style="32" customWidth="1"/>
    <col min="5" max="5" width="13.140625" style="32" customWidth="1"/>
    <col min="6" max="6" width="11.42578125" style="32" customWidth="1"/>
    <col min="7" max="8" width="9.42578125" style="32" bestFit="1" customWidth="1"/>
    <col min="9" max="9" width="10" style="32" bestFit="1" customWidth="1"/>
  </cols>
  <sheetData>
    <row r="1" spans="1:15" x14ac:dyDescent="0.2">
      <c r="A1" s="60"/>
    </row>
    <row r="2" spans="1:15" ht="15.75" x14ac:dyDescent="0.25">
      <c r="A2" s="258" t="s">
        <v>544</v>
      </c>
      <c r="B2" s="258"/>
      <c r="C2" s="258"/>
      <c r="D2" s="258"/>
      <c r="E2" s="258"/>
      <c r="F2" s="258"/>
      <c r="G2" s="258"/>
      <c r="H2" s="258"/>
      <c r="I2" s="258"/>
    </row>
    <row r="3" spans="1:15" ht="15.75" x14ac:dyDescent="0.25">
      <c r="A3" s="76"/>
    </row>
    <row r="4" spans="1:15" s="3" customFormat="1" ht="63" x14ac:dyDescent="0.2">
      <c r="A4" s="130" t="s">
        <v>0</v>
      </c>
      <c r="B4" s="130" t="s">
        <v>1</v>
      </c>
      <c r="C4" s="130" t="s">
        <v>2</v>
      </c>
      <c r="D4" s="130" t="s">
        <v>3</v>
      </c>
      <c r="E4" s="130" t="s">
        <v>4</v>
      </c>
      <c r="F4" s="130" t="s">
        <v>5</v>
      </c>
      <c r="G4" s="130" t="s">
        <v>47</v>
      </c>
      <c r="H4" s="130" t="s">
        <v>54</v>
      </c>
      <c r="I4" s="130" t="s">
        <v>57</v>
      </c>
    </row>
    <row r="5" spans="1:15" ht="15.95" customHeight="1" x14ac:dyDescent="0.2">
      <c r="A5" s="241" t="s">
        <v>6</v>
      </c>
      <c r="B5" s="133" t="s">
        <v>60</v>
      </c>
      <c r="C5" s="241">
        <v>43</v>
      </c>
      <c r="D5" s="133" t="s">
        <v>173</v>
      </c>
      <c r="E5" s="139" t="s">
        <v>148</v>
      </c>
      <c r="F5" s="139" t="s">
        <v>119</v>
      </c>
      <c r="G5" s="306">
        <v>8</v>
      </c>
      <c r="H5" s="375">
        <v>169.76</v>
      </c>
      <c r="I5" s="283">
        <f>C5*H5</f>
        <v>7299.6799999999994</v>
      </c>
      <c r="O5">
        <f>C5*H5</f>
        <v>7299.6799999999994</v>
      </c>
    </row>
    <row r="6" spans="1:15" ht="15.95" customHeight="1" x14ac:dyDescent="0.2">
      <c r="A6" s="241"/>
      <c r="B6" s="245" t="s">
        <v>61</v>
      </c>
      <c r="C6" s="241"/>
      <c r="D6" s="133" t="s">
        <v>428</v>
      </c>
      <c r="E6" s="139" t="s">
        <v>166</v>
      </c>
      <c r="F6" s="139" t="s">
        <v>365</v>
      </c>
      <c r="G6" s="306"/>
      <c r="H6" s="283"/>
      <c r="I6" s="283"/>
      <c r="O6">
        <f t="shared" ref="O6:O20" si="0">C6*H6</f>
        <v>0</v>
      </c>
    </row>
    <row r="7" spans="1:15" ht="15.95" customHeight="1" x14ac:dyDescent="0.2">
      <c r="A7" s="241"/>
      <c r="B7" s="245"/>
      <c r="C7" s="241"/>
      <c r="D7" s="133" t="s">
        <v>429</v>
      </c>
      <c r="E7" s="139" t="s">
        <v>431</v>
      </c>
      <c r="F7" s="139" t="s">
        <v>476</v>
      </c>
      <c r="G7" s="306"/>
      <c r="H7" s="283"/>
      <c r="I7" s="283"/>
      <c r="O7">
        <f t="shared" si="0"/>
        <v>0</v>
      </c>
    </row>
    <row r="8" spans="1:15" ht="15.95" customHeight="1" x14ac:dyDescent="0.2">
      <c r="A8" s="241" t="s">
        <v>9</v>
      </c>
      <c r="B8" s="133" t="s">
        <v>40</v>
      </c>
      <c r="C8" s="241">
        <v>8</v>
      </c>
      <c r="D8" s="133" t="s">
        <v>173</v>
      </c>
      <c r="E8" s="139" t="s">
        <v>126</v>
      </c>
      <c r="F8" s="139" t="s">
        <v>119</v>
      </c>
      <c r="G8" s="306">
        <v>5</v>
      </c>
      <c r="H8" s="283">
        <v>149.72999999999999</v>
      </c>
      <c r="I8" s="283">
        <f>C8*H8</f>
        <v>1197.8399999999999</v>
      </c>
      <c r="O8">
        <f t="shared" si="0"/>
        <v>1197.8399999999999</v>
      </c>
    </row>
    <row r="9" spans="1:15" ht="15.95" customHeight="1" x14ac:dyDescent="0.2">
      <c r="A9" s="241"/>
      <c r="B9" s="245" t="s">
        <v>62</v>
      </c>
      <c r="C9" s="241"/>
      <c r="D9" s="133" t="s">
        <v>428</v>
      </c>
      <c r="E9" s="139" t="s">
        <v>166</v>
      </c>
      <c r="F9" s="139" t="s">
        <v>477</v>
      </c>
      <c r="G9" s="306"/>
      <c r="H9" s="283"/>
      <c r="I9" s="283"/>
      <c r="O9">
        <f t="shared" si="0"/>
        <v>0</v>
      </c>
    </row>
    <row r="10" spans="1:15" ht="15.95" customHeight="1" x14ac:dyDescent="0.2">
      <c r="A10" s="241"/>
      <c r="B10" s="245"/>
      <c r="C10" s="241"/>
      <c r="D10" s="133" t="s">
        <v>429</v>
      </c>
      <c r="E10" s="139" t="s">
        <v>431</v>
      </c>
      <c r="F10" s="139" t="s">
        <v>433</v>
      </c>
      <c r="G10" s="306"/>
      <c r="H10" s="283"/>
      <c r="I10" s="283"/>
      <c r="O10">
        <f t="shared" si="0"/>
        <v>0</v>
      </c>
    </row>
    <row r="11" spans="1:15" ht="15.95" customHeight="1" x14ac:dyDescent="0.2">
      <c r="A11" s="241" t="s">
        <v>12</v>
      </c>
      <c r="B11" s="133" t="s">
        <v>41</v>
      </c>
      <c r="C11" s="241">
        <v>13</v>
      </c>
      <c r="D11" s="133" t="s">
        <v>173</v>
      </c>
      <c r="E11" s="139" t="s">
        <v>162</v>
      </c>
      <c r="F11" s="139" t="s">
        <v>17</v>
      </c>
      <c r="G11" s="306">
        <v>3</v>
      </c>
      <c r="H11" s="283">
        <v>109.68</v>
      </c>
      <c r="I11" s="283">
        <f>C11*H11</f>
        <v>1425.8400000000001</v>
      </c>
      <c r="O11">
        <f t="shared" si="0"/>
        <v>1425.8400000000001</v>
      </c>
    </row>
    <row r="12" spans="1:15" ht="15.95" customHeight="1" x14ac:dyDescent="0.2">
      <c r="A12" s="241"/>
      <c r="B12" s="245" t="s">
        <v>42</v>
      </c>
      <c r="C12" s="241"/>
      <c r="D12" s="133" t="s">
        <v>428</v>
      </c>
      <c r="E12" s="139" t="s">
        <v>166</v>
      </c>
      <c r="F12" s="139" t="s">
        <v>416</v>
      </c>
      <c r="G12" s="306"/>
      <c r="H12" s="283"/>
      <c r="I12" s="283"/>
      <c r="O12">
        <f t="shared" si="0"/>
        <v>0</v>
      </c>
    </row>
    <row r="13" spans="1:15" ht="15.95" customHeight="1" x14ac:dyDescent="0.2">
      <c r="A13" s="241"/>
      <c r="B13" s="245"/>
      <c r="C13" s="241"/>
      <c r="D13" s="133" t="s">
        <v>429</v>
      </c>
      <c r="E13" s="139" t="s">
        <v>431</v>
      </c>
      <c r="F13" s="139" t="s">
        <v>125</v>
      </c>
      <c r="G13" s="306"/>
      <c r="H13" s="283"/>
      <c r="I13" s="283"/>
      <c r="O13">
        <f t="shared" si="0"/>
        <v>0</v>
      </c>
    </row>
    <row r="14" spans="1:15" ht="15.95" customHeight="1" x14ac:dyDescent="0.2">
      <c r="A14" s="241" t="s">
        <v>20</v>
      </c>
      <c r="B14" s="133" t="s">
        <v>43</v>
      </c>
      <c r="C14" s="241">
        <v>32</v>
      </c>
      <c r="D14" s="141" t="s">
        <v>515</v>
      </c>
      <c r="E14" s="139" t="s">
        <v>516</v>
      </c>
      <c r="F14" s="139" t="s">
        <v>126</v>
      </c>
      <c r="G14" s="306">
        <v>6</v>
      </c>
      <c r="H14" s="283">
        <v>149.72999999999999</v>
      </c>
      <c r="I14" s="283">
        <f>C14*H14</f>
        <v>4791.3599999999997</v>
      </c>
      <c r="O14">
        <f t="shared" si="0"/>
        <v>4791.3599999999997</v>
      </c>
    </row>
    <row r="15" spans="1:15" ht="15.95" customHeight="1" x14ac:dyDescent="0.2">
      <c r="A15" s="241"/>
      <c r="B15" s="245" t="s">
        <v>475</v>
      </c>
      <c r="C15" s="241"/>
      <c r="D15" s="133" t="s">
        <v>428</v>
      </c>
      <c r="E15" s="139" t="s">
        <v>166</v>
      </c>
      <c r="F15" s="139" t="s">
        <v>407</v>
      </c>
      <c r="G15" s="306"/>
      <c r="H15" s="283"/>
      <c r="I15" s="283"/>
      <c r="O15">
        <f t="shared" si="0"/>
        <v>0</v>
      </c>
    </row>
    <row r="16" spans="1:15" ht="15.95" customHeight="1" x14ac:dyDescent="0.2">
      <c r="A16" s="241"/>
      <c r="B16" s="245"/>
      <c r="C16" s="241"/>
      <c r="D16" s="133" t="s">
        <v>429</v>
      </c>
      <c r="E16" s="139" t="s">
        <v>431</v>
      </c>
      <c r="F16" s="139" t="s">
        <v>405</v>
      </c>
      <c r="G16" s="306"/>
      <c r="H16" s="283"/>
      <c r="I16" s="283"/>
      <c r="O16">
        <f t="shared" si="0"/>
        <v>0</v>
      </c>
    </row>
    <row r="17" spans="1:15" ht="15.95" customHeight="1" x14ac:dyDescent="0.2">
      <c r="A17" s="241" t="s">
        <v>22</v>
      </c>
      <c r="B17" s="133" t="s">
        <v>44</v>
      </c>
      <c r="C17" s="241">
        <v>38</v>
      </c>
      <c r="D17" s="133" t="s">
        <v>478</v>
      </c>
      <c r="E17" s="139" t="s">
        <v>15</v>
      </c>
      <c r="F17" s="139" t="s">
        <v>161</v>
      </c>
      <c r="G17" s="306">
        <v>4</v>
      </c>
      <c r="H17" s="283">
        <v>149.72999999999999</v>
      </c>
      <c r="I17" s="283">
        <f>C17*H17</f>
        <v>5689.74</v>
      </c>
      <c r="O17">
        <f t="shared" si="0"/>
        <v>5689.74</v>
      </c>
    </row>
    <row r="18" spans="1:15" ht="15.95" customHeight="1" x14ac:dyDescent="0.2">
      <c r="A18" s="241"/>
      <c r="B18" s="245" t="s">
        <v>45</v>
      </c>
      <c r="C18" s="241"/>
      <c r="D18" s="133" t="s">
        <v>428</v>
      </c>
      <c r="E18" s="139" t="s">
        <v>166</v>
      </c>
      <c r="F18" s="139" t="s">
        <v>434</v>
      </c>
      <c r="G18" s="306"/>
      <c r="H18" s="283"/>
      <c r="I18" s="283"/>
      <c r="O18">
        <f t="shared" si="0"/>
        <v>0</v>
      </c>
    </row>
    <row r="19" spans="1:15" ht="15.95" customHeight="1" x14ac:dyDescent="0.2">
      <c r="A19" s="241"/>
      <c r="B19" s="245"/>
      <c r="C19" s="241"/>
      <c r="D19" s="133" t="s">
        <v>429</v>
      </c>
      <c r="E19" s="139" t="s">
        <v>431</v>
      </c>
      <c r="F19" s="139" t="s">
        <v>170</v>
      </c>
      <c r="G19" s="306"/>
      <c r="H19" s="283"/>
      <c r="I19" s="283"/>
      <c r="O19">
        <f t="shared" si="0"/>
        <v>0</v>
      </c>
    </row>
    <row r="20" spans="1:15" ht="15.95" customHeight="1" x14ac:dyDescent="0.2">
      <c r="A20" s="372" t="s">
        <v>24</v>
      </c>
      <c r="B20" s="135" t="s">
        <v>35</v>
      </c>
      <c r="C20" s="250">
        <v>1</v>
      </c>
      <c r="D20" s="141" t="s">
        <v>515</v>
      </c>
      <c r="E20" s="139" t="s">
        <v>108</v>
      </c>
      <c r="F20" s="139" t="s">
        <v>126</v>
      </c>
      <c r="G20" s="311">
        <v>7</v>
      </c>
      <c r="H20" s="291">
        <v>169.76</v>
      </c>
      <c r="I20" s="291">
        <f>C20*H20</f>
        <v>169.76</v>
      </c>
      <c r="O20">
        <f t="shared" si="0"/>
        <v>169.76</v>
      </c>
    </row>
    <row r="21" spans="1:15" ht="15.95" customHeight="1" x14ac:dyDescent="0.2">
      <c r="A21" s="373"/>
      <c r="B21" s="250" t="s">
        <v>502</v>
      </c>
      <c r="C21" s="251"/>
      <c r="D21" s="133" t="s">
        <v>428</v>
      </c>
      <c r="E21" s="139" t="s">
        <v>166</v>
      </c>
      <c r="F21" s="139" t="s">
        <v>501</v>
      </c>
      <c r="G21" s="312"/>
      <c r="H21" s="292"/>
      <c r="I21" s="292"/>
    </row>
    <row r="22" spans="1:15" ht="15" customHeight="1" x14ac:dyDescent="0.2">
      <c r="A22" s="374"/>
      <c r="B22" s="264"/>
      <c r="C22" s="264"/>
      <c r="D22" s="133" t="s">
        <v>429</v>
      </c>
      <c r="E22" s="139" t="s">
        <v>431</v>
      </c>
      <c r="F22" s="139" t="s">
        <v>443</v>
      </c>
      <c r="G22" s="330"/>
      <c r="H22" s="331"/>
      <c r="I22" s="331"/>
    </row>
    <row r="23" spans="1:15" s="18" customFormat="1" ht="15.95" customHeight="1" x14ac:dyDescent="0.25">
      <c r="A23" s="64"/>
      <c r="B23" s="34"/>
      <c r="C23" s="39">
        <f>C5+C8+C11+C14+C17+C20</f>
        <v>135</v>
      </c>
      <c r="D23" s="34"/>
      <c r="E23" s="34"/>
      <c r="F23" s="34"/>
      <c r="G23" s="34"/>
      <c r="H23" s="65" t="s">
        <v>78</v>
      </c>
      <c r="I23" s="66">
        <f>I5+I8+I11+I14+I17</f>
        <v>20404.46</v>
      </c>
      <c r="N23" s="304">
        <f>SUM(O5:O19)</f>
        <v>20404.46</v>
      </c>
      <c r="O23" s="304"/>
    </row>
    <row r="24" spans="1:15" s="1" customFormat="1" ht="15.95" customHeight="1" x14ac:dyDescent="0.2">
      <c r="A24" s="35" t="s">
        <v>92</v>
      </c>
      <c r="B24" s="35"/>
      <c r="C24" s="35"/>
      <c r="D24" s="35"/>
      <c r="E24" s="35"/>
      <c r="F24" s="35"/>
      <c r="G24" s="35"/>
      <c r="H24" s="42"/>
      <c r="I24" s="58" t="s">
        <v>78</v>
      </c>
      <c r="J24" s="17"/>
    </row>
    <row r="25" spans="1:15" ht="15.95" customHeight="1" x14ac:dyDescent="0.2">
      <c r="A25" s="32" t="s">
        <v>411</v>
      </c>
    </row>
    <row r="26" spans="1:15" ht="15.95" customHeight="1" x14ac:dyDescent="0.2"/>
    <row r="27" spans="1:15" ht="15.95" customHeight="1" x14ac:dyDescent="0.2"/>
    <row r="28" spans="1:15" ht="15.95" customHeight="1" x14ac:dyDescent="0.2"/>
    <row r="29" spans="1:15" ht="15.95" customHeight="1" x14ac:dyDescent="0.2"/>
    <row r="30" spans="1:15" ht="15.95" customHeight="1" x14ac:dyDescent="0.2">
      <c r="D30" s="305"/>
    </row>
    <row r="31" spans="1:15" ht="15.95" customHeight="1" x14ac:dyDescent="0.2">
      <c r="D31" s="305"/>
    </row>
    <row r="32" spans="1:15" ht="15.95" customHeight="1" x14ac:dyDescent="0.2">
      <c r="D32" s="305"/>
    </row>
    <row r="33" spans="4:4" ht="15.95" customHeight="1" x14ac:dyDescent="0.2">
      <c r="D33" s="305"/>
    </row>
    <row r="34" spans="4:4" ht="15.95" customHeight="1" x14ac:dyDescent="0.2"/>
    <row r="35" spans="4:4" ht="15.95" customHeight="1" x14ac:dyDescent="0.2"/>
    <row r="36" spans="4:4" ht="15.95" customHeight="1" x14ac:dyDescent="0.2"/>
    <row r="37" spans="4:4" ht="15.95" customHeight="1" x14ac:dyDescent="0.2"/>
    <row r="38" spans="4:4" ht="15.95" customHeight="1" x14ac:dyDescent="0.2"/>
    <row r="39" spans="4:4" ht="15.95" customHeight="1" x14ac:dyDescent="0.2"/>
    <row r="40" spans="4:4" ht="15.95" customHeight="1" x14ac:dyDescent="0.2"/>
    <row r="41" spans="4:4" ht="15.95" customHeight="1" x14ac:dyDescent="0.2"/>
    <row r="42" spans="4:4" ht="15.95" customHeight="1" x14ac:dyDescent="0.2"/>
    <row r="43" spans="4:4" ht="15.95" customHeight="1" x14ac:dyDescent="0.2"/>
    <row r="44" spans="4:4" ht="15.95" customHeight="1" x14ac:dyDescent="0.2"/>
    <row r="45" spans="4:4" ht="15.95" customHeight="1" x14ac:dyDescent="0.2"/>
    <row r="46" spans="4:4" ht="15.95" customHeight="1" x14ac:dyDescent="0.2"/>
    <row r="47" spans="4:4" ht="15.95" customHeight="1" x14ac:dyDescent="0.2"/>
    <row r="48" spans="4: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</sheetData>
  <autoFilter ref="A4:O25"/>
  <mergeCells count="39">
    <mergeCell ref="A2:I2"/>
    <mergeCell ref="A5:A7"/>
    <mergeCell ref="C5:C7"/>
    <mergeCell ref="G5:G7"/>
    <mergeCell ref="H5:H7"/>
    <mergeCell ref="I5:I7"/>
    <mergeCell ref="B6:B7"/>
    <mergeCell ref="A8:A10"/>
    <mergeCell ref="C8:C10"/>
    <mergeCell ref="G8:G10"/>
    <mergeCell ref="H8:H10"/>
    <mergeCell ref="I8:I10"/>
    <mergeCell ref="B9:B10"/>
    <mergeCell ref="A11:A13"/>
    <mergeCell ref="C11:C13"/>
    <mergeCell ref="G11:G13"/>
    <mergeCell ref="H11:H13"/>
    <mergeCell ref="I11:I13"/>
    <mergeCell ref="B12:B13"/>
    <mergeCell ref="A14:A16"/>
    <mergeCell ref="C14:C16"/>
    <mergeCell ref="G14:G16"/>
    <mergeCell ref="H14:H16"/>
    <mergeCell ref="I14:I16"/>
    <mergeCell ref="B15:B16"/>
    <mergeCell ref="A17:A19"/>
    <mergeCell ref="C17:C19"/>
    <mergeCell ref="G17:G19"/>
    <mergeCell ref="H17:H19"/>
    <mergeCell ref="I17:I19"/>
    <mergeCell ref="B18:B19"/>
    <mergeCell ref="N23:O23"/>
    <mergeCell ref="D30:D33"/>
    <mergeCell ref="A20:A22"/>
    <mergeCell ref="C20:C22"/>
    <mergeCell ref="G20:G22"/>
    <mergeCell ref="H20:H22"/>
    <mergeCell ref="I20:I22"/>
    <mergeCell ref="B21:B22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zoomScale="140" zoomScaleNormal="140" workbookViewId="0">
      <selection activeCell="N21" sqref="N21"/>
    </sheetView>
  </sheetViews>
  <sheetFormatPr defaultColWidth="8.85546875" defaultRowHeight="12.75" x14ac:dyDescent="0.2"/>
  <cols>
    <col min="1" max="1" width="6.42578125" style="32" customWidth="1"/>
    <col min="2" max="2" width="17.85546875" style="32" customWidth="1"/>
    <col min="3" max="3" width="9.140625" style="32" customWidth="1"/>
    <col min="4" max="4" width="27.7109375" style="32" customWidth="1"/>
    <col min="5" max="7" width="9.140625" style="32" customWidth="1"/>
    <col min="8" max="8" width="10.7109375" style="32" customWidth="1"/>
    <col min="9" max="9" width="9.140625" style="32" customWidth="1"/>
  </cols>
  <sheetData>
    <row r="1" spans="1:15" x14ac:dyDescent="0.2">
      <c r="A1" s="60"/>
    </row>
    <row r="2" spans="1:15" x14ac:dyDescent="0.2">
      <c r="A2" s="60"/>
    </row>
    <row r="3" spans="1:15" ht="15.75" x14ac:dyDescent="0.25">
      <c r="A3" s="258" t="s">
        <v>539</v>
      </c>
      <c r="B3" s="258"/>
      <c r="C3" s="258"/>
      <c r="D3" s="258"/>
      <c r="E3" s="258"/>
      <c r="F3" s="258"/>
      <c r="G3" s="258"/>
      <c r="H3" s="258"/>
      <c r="I3" s="258"/>
      <c r="J3" s="16"/>
    </row>
    <row r="4" spans="1:15" ht="15.75" x14ac:dyDescent="0.25">
      <c r="A4" s="59"/>
    </row>
    <row r="5" spans="1:15" s="2" customFormat="1" ht="47.25" x14ac:dyDescent="0.2">
      <c r="A5" s="130" t="s">
        <v>0</v>
      </c>
      <c r="B5" s="130" t="s">
        <v>1</v>
      </c>
      <c r="C5" s="130" t="s">
        <v>48</v>
      </c>
      <c r="D5" s="130" t="s">
        <v>3</v>
      </c>
      <c r="E5" s="130" t="s">
        <v>4</v>
      </c>
      <c r="F5" s="130" t="s">
        <v>5</v>
      </c>
      <c r="G5" s="130" t="s">
        <v>47</v>
      </c>
      <c r="H5" s="130" t="s">
        <v>54</v>
      </c>
      <c r="I5" s="130" t="s">
        <v>57</v>
      </c>
      <c r="O5" s="2">
        <f>C6*H6</f>
        <v>767.76</v>
      </c>
    </row>
    <row r="6" spans="1:15" ht="15.95" customHeight="1" x14ac:dyDescent="0.2">
      <c r="A6" s="241" t="s">
        <v>6</v>
      </c>
      <c r="B6" s="133" t="s">
        <v>13</v>
      </c>
      <c r="C6" s="241">
        <v>7</v>
      </c>
      <c r="D6" s="133" t="s">
        <v>103</v>
      </c>
      <c r="E6" s="139" t="s">
        <v>8</v>
      </c>
      <c r="F6" s="139" t="s">
        <v>508</v>
      </c>
      <c r="G6" s="306">
        <v>3</v>
      </c>
      <c r="H6" s="306">
        <v>109.68</v>
      </c>
      <c r="I6" s="306">
        <f>C6*H6</f>
        <v>767.76</v>
      </c>
      <c r="O6" s="2">
        <f>C7*H7</f>
        <v>0</v>
      </c>
    </row>
    <row r="7" spans="1:15" s="32" customFormat="1" ht="15.95" customHeight="1" x14ac:dyDescent="0.2">
      <c r="A7" s="241"/>
      <c r="B7" s="130" t="s">
        <v>438</v>
      </c>
      <c r="C7" s="241"/>
      <c r="D7" s="133" t="s">
        <v>521</v>
      </c>
      <c r="E7" s="139" t="s">
        <v>413</v>
      </c>
      <c r="F7" s="139" t="s">
        <v>414</v>
      </c>
      <c r="G7" s="306"/>
      <c r="H7" s="306"/>
      <c r="I7" s="306"/>
      <c r="O7" s="2"/>
    </row>
    <row r="8" spans="1:15" s="18" customFormat="1" ht="15.95" customHeight="1" x14ac:dyDescent="0.2">
      <c r="A8" s="46"/>
      <c r="B8" s="77"/>
      <c r="C8" s="46">
        <f>C6</f>
        <v>7</v>
      </c>
      <c r="D8" s="78"/>
      <c r="E8" s="46"/>
      <c r="F8" s="46"/>
      <c r="G8" s="79"/>
      <c r="H8" s="79"/>
      <c r="I8" s="80">
        <f>I6</f>
        <v>767.76</v>
      </c>
      <c r="O8" s="2">
        <f>C9*H9</f>
        <v>0</v>
      </c>
    </row>
    <row r="9" spans="1:15" s="1" customFormat="1" ht="15.95" customHeight="1" x14ac:dyDescent="0.2">
      <c r="A9" s="35" t="s">
        <v>92</v>
      </c>
      <c r="B9" s="35"/>
      <c r="C9" s="35"/>
      <c r="D9" s="35"/>
      <c r="E9" s="35"/>
      <c r="F9" s="35"/>
      <c r="G9" s="35"/>
      <c r="H9" s="42"/>
      <c r="I9" s="43"/>
      <c r="J9" s="17"/>
    </row>
    <row r="10" spans="1:15" ht="15.95" customHeight="1" x14ac:dyDescent="0.2">
      <c r="A10" s="32" t="s">
        <v>106</v>
      </c>
    </row>
    <row r="11" spans="1:15" ht="15.95" customHeight="1" x14ac:dyDescent="0.2"/>
    <row r="12" spans="1:15" ht="15.95" customHeight="1" x14ac:dyDescent="0.2"/>
    <row r="13" spans="1:15" ht="15.95" customHeight="1" x14ac:dyDescent="0.2"/>
    <row r="14" spans="1:15" ht="15.95" customHeight="1" x14ac:dyDescent="0.2"/>
    <row r="15" spans="1:15" ht="15.95" customHeight="1" x14ac:dyDescent="0.2"/>
    <row r="16" spans="1:15" ht="15.95" customHeight="1" x14ac:dyDescent="0.2"/>
    <row r="17" spans="14:14" ht="15.95" customHeight="1" x14ac:dyDescent="0.2"/>
    <row r="18" spans="14:14" ht="15.95" customHeight="1" x14ac:dyDescent="0.2">
      <c r="N18" t="s">
        <v>78</v>
      </c>
    </row>
    <row r="19" spans="14:14" ht="15.95" customHeight="1" x14ac:dyDescent="0.2"/>
    <row r="20" spans="14:14" ht="15.95" customHeight="1" x14ac:dyDescent="0.2"/>
    <row r="21" spans="14:14" ht="15.95" customHeight="1" x14ac:dyDescent="0.2"/>
    <row r="22" spans="14:14" ht="15.95" customHeight="1" x14ac:dyDescent="0.2"/>
    <row r="23" spans="14:14" ht="15.95" customHeight="1" x14ac:dyDescent="0.2"/>
    <row r="24" spans="14:14" ht="15.95" customHeight="1" x14ac:dyDescent="0.2"/>
    <row r="25" spans="14:14" ht="15.95" customHeight="1" x14ac:dyDescent="0.2"/>
    <row r="26" spans="14:14" ht="15.95" customHeight="1" x14ac:dyDescent="0.2"/>
    <row r="27" spans="14:14" ht="15.95" customHeight="1" x14ac:dyDescent="0.2"/>
    <row r="28" spans="14:14" ht="15.95" customHeight="1" x14ac:dyDescent="0.2"/>
    <row r="29" spans="14:14" ht="15.95" customHeight="1" x14ac:dyDescent="0.2"/>
    <row r="30" spans="14:14" ht="15.95" customHeight="1" x14ac:dyDescent="0.2"/>
    <row r="31" spans="14:14" ht="15.95" customHeight="1" x14ac:dyDescent="0.2"/>
    <row r="32" spans="14:1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</sheetData>
  <mergeCells count="6">
    <mergeCell ref="A3:I3"/>
    <mergeCell ref="A6:A7"/>
    <mergeCell ref="C6:C7"/>
    <mergeCell ref="G6:G7"/>
    <mergeCell ref="H6:H7"/>
    <mergeCell ref="I6:I7"/>
  </mergeCell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="140" zoomScaleNormal="140" workbookViewId="0">
      <selection activeCell="E13" sqref="E13"/>
    </sheetView>
  </sheetViews>
  <sheetFormatPr defaultColWidth="8.85546875" defaultRowHeight="12.75" x14ac:dyDescent="0.2"/>
  <cols>
    <col min="1" max="1" width="5.7109375" style="4" customWidth="1"/>
    <col min="2" max="2" width="9.140625" style="6" customWidth="1"/>
    <col min="3" max="3" width="13.42578125" style="6" customWidth="1"/>
    <col min="4" max="4" width="16.7109375" style="4" customWidth="1"/>
    <col min="5" max="5" width="15.140625" style="4" customWidth="1"/>
    <col min="6" max="6" width="14.85546875" style="4" customWidth="1"/>
    <col min="7" max="9" width="15.140625" style="4" customWidth="1"/>
    <col min="10" max="10" width="8.85546875" customWidth="1"/>
    <col min="11" max="11" width="9.140625" style="5" customWidth="1"/>
    <col min="12" max="14" width="9.42578125" bestFit="1" customWidth="1"/>
  </cols>
  <sheetData>
    <row r="2" spans="1:15" ht="16.5" thickBot="1" x14ac:dyDescent="0.3">
      <c r="A2" s="352" t="s">
        <v>80</v>
      </c>
      <c r="B2" s="352"/>
      <c r="C2" s="352"/>
      <c r="D2" s="352"/>
      <c r="E2" s="352"/>
      <c r="F2" s="352"/>
      <c r="G2" s="30"/>
      <c r="H2" s="30"/>
      <c r="I2" s="30"/>
      <c r="J2" s="30"/>
    </row>
    <row r="3" spans="1:15" s="14" customFormat="1" ht="15" x14ac:dyDescent="0.25">
      <c r="A3" s="165" t="s">
        <v>0</v>
      </c>
      <c r="B3" s="353" t="s">
        <v>81</v>
      </c>
      <c r="C3" s="353"/>
      <c r="D3" s="166" t="s">
        <v>82</v>
      </c>
      <c r="E3" s="166" t="s">
        <v>151</v>
      </c>
      <c r="F3" s="167" t="s">
        <v>83</v>
      </c>
      <c r="G3" s="27"/>
      <c r="H3" s="27"/>
      <c r="I3" s="27"/>
      <c r="K3" s="26"/>
    </row>
    <row r="4" spans="1:15" x14ac:dyDescent="0.2">
      <c r="A4" s="168" t="s">
        <v>180</v>
      </c>
      <c r="B4" s="276" t="s">
        <v>497</v>
      </c>
      <c r="C4" s="277"/>
      <c r="D4" s="86">
        <f>'SP Krzeczyn-16.11.20'!I26</f>
        <v>18305.689999999999</v>
      </c>
      <c r="E4" s="218">
        <f t="shared" ref="E4:E13" si="0">D4*8/108</f>
        <v>1355.977037037037</v>
      </c>
      <c r="F4" s="169">
        <f t="shared" ref="F4:F11" si="1">D4/108%</f>
        <v>16949.71296296296</v>
      </c>
      <c r="G4" s="28"/>
      <c r="H4" s="28"/>
      <c r="I4" s="28"/>
      <c r="L4" s="5"/>
    </row>
    <row r="5" spans="1:15" x14ac:dyDescent="0.2">
      <c r="A5" s="168" t="s">
        <v>181</v>
      </c>
      <c r="B5" s="354" t="s">
        <v>72</v>
      </c>
      <c r="C5" s="354"/>
      <c r="D5" s="86" t="e">
        <f>#REF!</f>
        <v>#REF!</v>
      </c>
      <c r="E5" s="218" t="e">
        <f t="shared" si="0"/>
        <v>#REF!</v>
      </c>
      <c r="F5" s="170" t="e">
        <f t="shared" si="1"/>
        <v>#REF!</v>
      </c>
      <c r="G5" s="28"/>
      <c r="H5" s="28"/>
      <c r="I5" s="28"/>
      <c r="L5" s="5"/>
    </row>
    <row r="6" spans="1:15" x14ac:dyDescent="0.2">
      <c r="A6" s="168" t="s">
        <v>182</v>
      </c>
      <c r="B6" s="354" t="s">
        <v>75</v>
      </c>
      <c r="C6" s="354"/>
      <c r="D6" s="86">
        <f>'SP Osiek-16.11.20'!I8</f>
        <v>602.55000000000007</v>
      </c>
      <c r="E6" s="218">
        <f t="shared" si="0"/>
        <v>44.63333333333334</v>
      </c>
      <c r="F6" s="170">
        <f t="shared" si="1"/>
        <v>557.91666666666674</v>
      </c>
      <c r="G6" s="28"/>
      <c r="H6" s="28"/>
      <c r="I6" s="28"/>
      <c r="L6" s="5"/>
    </row>
    <row r="7" spans="1:15" x14ac:dyDescent="0.2">
      <c r="A7" s="168" t="s">
        <v>183</v>
      </c>
      <c r="B7" s="277" t="s">
        <v>73</v>
      </c>
      <c r="C7" s="277"/>
      <c r="D7" s="86">
        <f>'SP Siedlce-16.11.20'!I23</f>
        <v>21710.43</v>
      </c>
      <c r="E7" s="218">
        <f t="shared" si="0"/>
        <v>1608.18</v>
      </c>
      <c r="F7" s="169">
        <f t="shared" si="1"/>
        <v>20102.25</v>
      </c>
      <c r="G7" s="28"/>
      <c r="H7" s="28"/>
      <c r="I7" s="28"/>
      <c r="L7" s="5"/>
    </row>
    <row r="8" spans="1:15" x14ac:dyDescent="0.2">
      <c r="A8" s="168" t="s">
        <v>184</v>
      </c>
      <c r="B8" s="354" t="s">
        <v>74</v>
      </c>
      <c r="C8" s="354"/>
      <c r="D8" s="86">
        <f>'SP Szklary G.-16.11.20'!I5</f>
        <v>6918.66</v>
      </c>
      <c r="E8" s="218">
        <f t="shared" si="0"/>
        <v>512.49333333333334</v>
      </c>
      <c r="F8" s="170">
        <f t="shared" si="1"/>
        <v>6406.1666666666661</v>
      </c>
      <c r="G8" s="28"/>
      <c r="H8" s="28"/>
      <c r="I8" s="28"/>
      <c r="L8" s="5"/>
    </row>
    <row r="9" spans="1:15" x14ac:dyDescent="0.2">
      <c r="A9" s="168" t="s">
        <v>185</v>
      </c>
      <c r="B9" s="354" t="s">
        <v>76</v>
      </c>
      <c r="C9" s="354"/>
      <c r="D9" s="86">
        <f>'SP Raszówka-16.11.20'!I46</f>
        <v>21292.54</v>
      </c>
      <c r="E9" s="218">
        <f t="shared" si="0"/>
        <v>1577.2251851851852</v>
      </c>
      <c r="F9" s="170">
        <f t="shared" si="1"/>
        <v>19715.314814814814</v>
      </c>
      <c r="G9" s="28"/>
      <c r="H9" s="28"/>
      <c r="I9" s="28"/>
      <c r="L9" s="5"/>
    </row>
    <row r="10" spans="1:15" x14ac:dyDescent="0.2">
      <c r="A10" s="168" t="s">
        <v>186</v>
      </c>
      <c r="B10" s="354" t="s">
        <v>77</v>
      </c>
      <c r="C10" s="354"/>
      <c r="D10" s="86">
        <f>'Przedszl. Raszówka-16.11.20'!I27</f>
        <v>1486.0300000000002</v>
      </c>
      <c r="E10" s="218">
        <f t="shared" si="0"/>
        <v>110.07629629629631</v>
      </c>
      <c r="F10" s="170">
        <f t="shared" si="1"/>
        <v>1375.9537037037037</v>
      </c>
      <c r="G10" s="28"/>
      <c r="H10" s="28"/>
      <c r="I10" s="28"/>
      <c r="L10" s="5"/>
    </row>
    <row r="11" spans="1:15" x14ac:dyDescent="0.2">
      <c r="A11" s="219" t="s">
        <v>187</v>
      </c>
      <c r="B11" s="149" t="s">
        <v>95</v>
      </c>
      <c r="C11" s="150"/>
      <c r="D11" s="86">
        <f>'Pkt Przedsz Wiercien-16.11.20'!I6</f>
        <v>164.73</v>
      </c>
      <c r="E11" s="218">
        <f t="shared" si="0"/>
        <v>12.202222222222222</v>
      </c>
      <c r="F11" s="170">
        <f t="shared" si="1"/>
        <v>152.52777777777777</v>
      </c>
      <c r="G11" s="28"/>
      <c r="H11" s="28"/>
      <c r="I11" s="28"/>
      <c r="L11" s="5"/>
    </row>
    <row r="12" spans="1:15" x14ac:dyDescent="0.2">
      <c r="A12" s="355"/>
      <c r="B12" s="281" t="s">
        <v>84</v>
      </c>
      <c r="C12" s="282"/>
      <c r="D12" s="11" t="e">
        <f>SUM(D4:D11)</f>
        <v>#REF!</v>
      </c>
      <c r="E12" s="11" t="e">
        <f>SUM(E4:E11)</f>
        <v>#REF!</v>
      </c>
      <c r="F12" s="171" t="e">
        <f>SUM(F4:F11)</f>
        <v>#REF!</v>
      </c>
      <c r="G12" s="29"/>
      <c r="H12" s="211"/>
      <c r="I12" s="29"/>
      <c r="L12" s="5"/>
      <c r="M12" s="5"/>
      <c r="N12" s="5"/>
      <c r="O12" s="5"/>
    </row>
    <row r="13" spans="1:15" ht="13.5" thickBot="1" x14ac:dyDescent="0.25">
      <c r="A13" s="356"/>
      <c r="B13" s="172" t="s">
        <v>545</v>
      </c>
      <c r="C13" s="173"/>
      <c r="D13" s="174" t="e">
        <f>D12*6</f>
        <v>#REF!</v>
      </c>
      <c r="E13" s="175" t="e">
        <f t="shared" si="0"/>
        <v>#REF!</v>
      </c>
      <c r="F13" s="176" t="e">
        <f>D13/108%</f>
        <v>#REF!</v>
      </c>
      <c r="G13" s="29"/>
      <c r="H13" s="211"/>
      <c r="I13" s="29"/>
      <c r="L13" s="5"/>
      <c r="M13" s="5"/>
      <c r="N13" s="5"/>
    </row>
    <row r="14" spans="1:15" x14ac:dyDescent="0.2">
      <c r="B14" s="270"/>
      <c r="C14" s="270"/>
      <c r="G14" s="25"/>
      <c r="H14" s="212"/>
      <c r="L14" s="5"/>
    </row>
    <row r="15" spans="1:15" x14ac:dyDescent="0.2">
      <c r="B15" s="270"/>
      <c r="C15" s="270"/>
      <c r="F15" s="25"/>
      <c r="G15" s="25"/>
      <c r="H15" s="25"/>
      <c r="I15" s="25"/>
    </row>
    <row r="16" spans="1:15" x14ac:dyDescent="0.2">
      <c r="B16" s="269"/>
      <c r="C16" s="269"/>
      <c r="D16" s="269"/>
      <c r="E16" s="269"/>
      <c r="F16" s="269"/>
    </row>
    <row r="17" spans="1:9" x14ac:dyDescent="0.2">
      <c r="B17" s="376" t="s">
        <v>549</v>
      </c>
      <c r="C17" s="376"/>
      <c r="D17" s="23">
        <v>393329.28</v>
      </c>
      <c r="E17" s="376" t="s">
        <v>554</v>
      </c>
      <c r="F17" s="271"/>
      <c r="G17" s="25">
        <v>88876.06</v>
      </c>
      <c r="I17" s="25"/>
    </row>
    <row r="18" spans="1:9" x14ac:dyDescent="0.2">
      <c r="B18" s="376" t="s">
        <v>550</v>
      </c>
      <c r="C18" s="376"/>
      <c r="D18" s="23">
        <v>587042.16</v>
      </c>
      <c r="E18" s="376" t="s">
        <v>551</v>
      </c>
      <c r="F18" s="376"/>
      <c r="G18" s="23">
        <v>533256.36</v>
      </c>
      <c r="I18" s="25"/>
    </row>
    <row r="19" spans="1:9" x14ac:dyDescent="0.2">
      <c r="B19" s="376" t="s">
        <v>57</v>
      </c>
      <c r="C19" s="376"/>
      <c r="D19" s="105">
        <f>SUM(D17:D18)</f>
        <v>980371.44000000006</v>
      </c>
      <c r="G19" s="25"/>
    </row>
    <row r="20" spans="1:9" x14ac:dyDescent="0.2">
      <c r="B20" s="269"/>
      <c r="C20" s="270"/>
      <c r="D20" s="25"/>
      <c r="E20" s="377" t="s">
        <v>552</v>
      </c>
      <c r="F20" s="377"/>
      <c r="G20" s="105">
        <f>D18-G18</f>
        <v>53785.800000000047</v>
      </c>
    </row>
    <row r="21" spans="1:9" x14ac:dyDescent="0.2">
      <c r="B21" s="269"/>
      <c r="C21" s="270"/>
      <c r="E21" s="377" t="s">
        <v>553</v>
      </c>
      <c r="F21" s="377"/>
      <c r="G21" s="105" t="e">
        <f>D12-G17</f>
        <v>#REF!</v>
      </c>
    </row>
    <row r="22" spans="1:9" x14ac:dyDescent="0.2">
      <c r="B22" s="269"/>
      <c r="C22" s="270"/>
      <c r="D22" s="210"/>
    </row>
    <row r="23" spans="1:9" x14ac:dyDescent="0.2">
      <c r="A23" s="3"/>
      <c r="B23" s="269"/>
      <c r="C23" s="270"/>
    </row>
    <row r="24" spans="1:9" x14ac:dyDescent="0.2">
      <c r="A24" s="3"/>
      <c r="B24" s="269"/>
      <c r="C24" s="270"/>
    </row>
    <row r="25" spans="1:9" x14ac:dyDescent="0.2">
      <c r="A25" s="3"/>
      <c r="B25" s="269"/>
      <c r="C25" s="270"/>
    </row>
    <row r="26" spans="1:9" x14ac:dyDescent="0.2">
      <c r="A26" s="3"/>
      <c r="B26" s="269"/>
      <c r="C26" s="270"/>
    </row>
    <row r="27" spans="1:9" x14ac:dyDescent="0.2">
      <c r="B27" s="269"/>
      <c r="C27" s="270"/>
    </row>
    <row r="28" spans="1:9" x14ac:dyDescent="0.2">
      <c r="B28" s="272"/>
      <c r="C28" s="273"/>
      <c r="D28" s="31"/>
      <c r="E28" s="31"/>
    </row>
    <row r="29" spans="1:9" x14ac:dyDescent="0.2">
      <c r="B29" s="271"/>
      <c r="C29" s="271"/>
    </row>
  </sheetData>
  <mergeCells count="31">
    <mergeCell ref="E18:F18"/>
    <mergeCell ref="B14:C14"/>
    <mergeCell ref="B27:C27"/>
    <mergeCell ref="B28:C28"/>
    <mergeCell ref="B29:C29"/>
    <mergeCell ref="B15:C15"/>
    <mergeCell ref="B19:C19"/>
    <mergeCell ref="B20:C20"/>
    <mergeCell ref="B21:C21"/>
    <mergeCell ref="B22:C22"/>
    <mergeCell ref="B23:C23"/>
    <mergeCell ref="B16:F16"/>
    <mergeCell ref="E20:F20"/>
    <mergeCell ref="E21:F21"/>
    <mergeCell ref="E17:F17"/>
    <mergeCell ref="B24:C24"/>
    <mergeCell ref="B25:C25"/>
    <mergeCell ref="B26:C26"/>
    <mergeCell ref="B17:C17"/>
    <mergeCell ref="B18:C18"/>
    <mergeCell ref="B7:C7"/>
    <mergeCell ref="B8:C8"/>
    <mergeCell ref="B9:C9"/>
    <mergeCell ref="B10:C10"/>
    <mergeCell ref="A12:A13"/>
    <mergeCell ref="B12:C12"/>
    <mergeCell ref="A2:F2"/>
    <mergeCell ref="B3:C3"/>
    <mergeCell ref="B4:C4"/>
    <mergeCell ref="B5:C5"/>
    <mergeCell ref="B6:C6"/>
  </mergeCells>
  <pageMargins left="0.75" right="0.75" top="1" bottom="1" header="0.5" footer="0.5"/>
  <pageSetup paperSize="9" orientation="landscape" copies="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9" sqref="P9"/>
    </sheetView>
  </sheetViews>
  <sheetFormatPr defaultColWidth="8.8554687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2"/>
  <sheetViews>
    <sheetView workbookViewId="0">
      <selection activeCell="C17" sqref="C17"/>
    </sheetView>
  </sheetViews>
  <sheetFormatPr defaultColWidth="8.85546875" defaultRowHeight="12.75" x14ac:dyDescent="0.2"/>
  <cols>
    <col min="1" max="1" width="5.7109375" customWidth="1"/>
    <col min="2" max="2" width="9.140625" style="4" customWidth="1"/>
    <col min="3" max="3" width="22.42578125" style="6" customWidth="1"/>
    <col min="4" max="7" width="9.140625" style="4" customWidth="1"/>
    <col min="8" max="9" width="8.85546875" style="4" customWidth="1"/>
    <col min="10" max="10" width="9.85546875" style="4" customWidth="1"/>
  </cols>
  <sheetData>
    <row r="2" spans="1:12" s="52" customFormat="1" ht="25.5" x14ac:dyDescent="0.2">
      <c r="A2" s="51" t="s">
        <v>0</v>
      </c>
      <c r="B2" s="51" t="s">
        <v>179</v>
      </c>
      <c r="C2" s="53" t="s">
        <v>174</v>
      </c>
      <c r="D2" s="51" t="s">
        <v>175</v>
      </c>
      <c r="E2" s="51" t="s">
        <v>175</v>
      </c>
      <c r="F2" s="51" t="s">
        <v>175</v>
      </c>
      <c r="G2" s="51" t="s">
        <v>175</v>
      </c>
      <c r="H2" s="51" t="s">
        <v>176</v>
      </c>
      <c r="I2" s="51" t="s">
        <v>177</v>
      </c>
      <c r="J2" s="51" t="s">
        <v>178</v>
      </c>
    </row>
    <row r="3" spans="1:12" x14ac:dyDescent="0.2">
      <c r="A3" s="2" t="s">
        <v>180</v>
      </c>
      <c r="B3" s="4">
        <v>177154</v>
      </c>
      <c r="C3" s="50" t="s">
        <v>359</v>
      </c>
      <c r="D3" s="3" t="s">
        <v>360</v>
      </c>
      <c r="E3" s="3" t="s">
        <v>68</v>
      </c>
      <c r="H3" s="54">
        <v>67</v>
      </c>
      <c r="I3" s="4">
        <v>20</v>
      </c>
      <c r="K3" t="s">
        <v>383</v>
      </c>
      <c r="L3">
        <v>20</v>
      </c>
    </row>
    <row r="4" spans="1:12" x14ac:dyDescent="0.2">
      <c r="A4" s="2" t="s">
        <v>181</v>
      </c>
      <c r="B4" s="4">
        <v>177205</v>
      </c>
      <c r="C4" s="50" t="s">
        <v>361</v>
      </c>
      <c r="D4" s="3" t="s">
        <v>362</v>
      </c>
      <c r="E4" s="3" t="s">
        <v>52</v>
      </c>
      <c r="F4" s="3" t="s">
        <v>30</v>
      </c>
      <c r="G4" s="3" t="s">
        <v>108</v>
      </c>
      <c r="H4" s="54">
        <f>24+14+10+7</f>
        <v>55</v>
      </c>
      <c r="K4" t="s">
        <v>384</v>
      </c>
      <c r="L4">
        <v>22</v>
      </c>
    </row>
    <row r="5" spans="1:12" x14ac:dyDescent="0.2">
      <c r="A5" s="2" t="s">
        <v>182</v>
      </c>
      <c r="B5" s="4">
        <v>177206</v>
      </c>
      <c r="C5" s="50" t="s">
        <v>363</v>
      </c>
      <c r="D5" s="3" t="s">
        <v>364</v>
      </c>
      <c r="E5" s="3" t="s">
        <v>365</v>
      </c>
      <c r="F5" s="3" t="s">
        <v>8</v>
      </c>
      <c r="H5" s="54">
        <f>17+13.5+13.5</f>
        <v>44</v>
      </c>
      <c r="K5" t="s">
        <v>385</v>
      </c>
      <c r="L5">
        <v>21</v>
      </c>
    </row>
    <row r="6" spans="1:12" x14ac:dyDescent="0.2">
      <c r="A6" s="2" t="s">
        <v>183</v>
      </c>
      <c r="B6" s="4">
        <v>177052</v>
      </c>
      <c r="C6" s="50" t="s">
        <v>363</v>
      </c>
      <c r="D6" s="3" t="s">
        <v>108</v>
      </c>
      <c r="H6" s="54">
        <v>12</v>
      </c>
      <c r="K6" t="s">
        <v>386</v>
      </c>
      <c r="L6">
        <v>16</v>
      </c>
    </row>
    <row r="7" spans="1:12" x14ac:dyDescent="0.2">
      <c r="A7" s="2" t="s">
        <v>184</v>
      </c>
      <c r="B7" s="4">
        <v>177099</v>
      </c>
      <c r="C7" s="50" t="s">
        <v>367</v>
      </c>
      <c r="D7" s="3" t="s">
        <v>17</v>
      </c>
      <c r="H7" s="54">
        <v>22</v>
      </c>
      <c r="K7" t="s">
        <v>387</v>
      </c>
      <c r="L7">
        <v>12</v>
      </c>
    </row>
    <row r="8" spans="1:12" x14ac:dyDescent="0.2">
      <c r="A8" s="2" t="s">
        <v>185</v>
      </c>
      <c r="B8" s="4">
        <v>177170</v>
      </c>
      <c r="C8" s="50" t="s">
        <v>368</v>
      </c>
      <c r="D8" s="3" t="s">
        <v>369</v>
      </c>
      <c r="E8" s="3" t="s">
        <v>160</v>
      </c>
      <c r="F8" s="3" t="s">
        <v>15</v>
      </c>
      <c r="G8" s="3" t="s">
        <v>123</v>
      </c>
      <c r="H8" s="54">
        <v>42</v>
      </c>
      <c r="K8" t="s">
        <v>388</v>
      </c>
      <c r="L8">
        <v>20</v>
      </c>
    </row>
    <row r="9" spans="1:12" x14ac:dyDescent="0.2">
      <c r="A9" s="2" t="s">
        <v>186</v>
      </c>
      <c r="B9" s="4">
        <v>177148</v>
      </c>
      <c r="C9" s="50" t="s">
        <v>393</v>
      </c>
      <c r="D9" s="3" t="s">
        <v>120</v>
      </c>
      <c r="E9" s="3" t="s">
        <v>119</v>
      </c>
      <c r="F9" s="4" t="s">
        <v>120</v>
      </c>
      <c r="G9" s="4" t="s">
        <v>134</v>
      </c>
      <c r="H9" s="54">
        <f>15+33</f>
        <v>48</v>
      </c>
      <c r="K9" t="s">
        <v>389</v>
      </c>
      <c r="L9">
        <v>20</v>
      </c>
    </row>
    <row r="10" spans="1:12" x14ac:dyDescent="0.2">
      <c r="A10" s="2" t="s">
        <v>187</v>
      </c>
      <c r="B10" s="4">
        <v>177155</v>
      </c>
      <c r="C10" s="50" t="s">
        <v>370</v>
      </c>
      <c r="D10" s="3" t="s">
        <v>371</v>
      </c>
      <c r="E10" s="3" t="s">
        <v>108</v>
      </c>
      <c r="H10" s="54">
        <f>29+16</f>
        <v>45</v>
      </c>
      <c r="K10" t="s">
        <v>390</v>
      </c>
      <c r="L10">
        <v>19</v>
      </c>
    </row>
    <row r="11" spans="1:12" x14ac:dyDescent="0.2">
      <c r="A11" s="2" t="s">
        <v>188</v>
      </c>
      <c r="B11" s="4">
        <v>177144</v>
      </c>
      <c r="C11" s="50" t="s">
        <v>372</v>
      </c>
      <c r="D11" s="3" t="s">
        <v>21</v>
      </c>
      <c r="E11" s="3" t="s">
        <v>11</v>
      </c>
      <c r="F11" s="3" t="s">
        <v>366</v>
      </c>
      <c r="G11" s="3" t="s">
        <v>128</v>
      </c>
      <c r="H11" s="54">
        <f>44+33+13+35+29</f>
        <v>154</v>
      </c>
      <c r="K11" t="s">
        <v>391</v>
      </c>
      <c r="L11">
        <v>18</v>
      </c>
    </row>
    <row r="12" spans="1:12" x14ac:dyDescent="0.2">
      <c r="A12" s="2" t="s">
        <v>189</v>
      </c>
      <c r="B12" s="4">
        <v>177139</v>
      </c>
      <c r="C12" s="50" t="s">
        <v>374</v>
      </c>
      <c r="D12" s="3" t="s">
        <v>373</v>
      </c>
      <c r="E12" s="3" t="s">
        <v>373</v>
      </c>
      <c r="H12" s="54">
        <v>27</v>
      </c>
      <c r="K12" t="s">
        <v>392</v>
      </c>
      <c r="L12">
        <v>16</v>
      </c>
    </row>
    <row r="13" spans="1:12" x14ac:dyDescent="0.2">
      <c r="A13" s="2" t="s">
        <v>190</v>
      </c>
      <c r="B13" s="4">
        <v>177059</v>
      </c>
      <c r="C13" s="6" t="s">
        <v>375</v>
      </c>
      <c r="D13" s="4" t="s">
        <v>157</v>
      </c>
      <c r="H13" s="54">
        <v>24</v>
      </c>
      <c r="L13">
        <f>SUM(L3:L12)</f>
        <v>184</v>
      </c>
    </row>
    <row r="14" spans="1:12" x14ac:dyDescent="0.2">
      <c r="A14" s="2" t="s">
        <v>191</v>
      </c>
      <c r="B14" s="4">
        <v>177097</v>
      </c>
      <c r="C14" s="6" t="s">
        <v>359</v>
      </c>
      <c r="D14" s="4" t="s">
        <v>376</v>
      </c>
      <c r="E14" s="4" t="s">
        <v>11</v>
      </c>
      <c r="H14" s="54">
        <f>55+38</f>
        <v>93</v>
      </c>
    </row>
    <row r="15" spans="1:12" x14ac:dyDescent="0.2">
      <c r="A15" s="2" t="s">
        <v>192</v>
      </c>
      <c r="B15" s="4">
        <v>177022</v>
      </c>
      <c r="C15" s="6" t="s">
        <v>377</v>
      </c>
      <c r="D15" s="4" t="s">
        <v>121</v>
      </c>
      <c r="E15" s="4" t="s">
        <v>11</v>
      </c>
      <c r="H15" s="54">
        <v>49</v>
      </c>
    </row>
    <row r="16" spans="1:12" x14ac:dyDescent="0.2">
      <c r="A16" s="2" t="s">
        <v>193</v>
      </c>
      <c r="B16" s="4">
        <v>177130</v>
      </c>
      <c r="C16" s="6" t="s">
        <v>100</v>
      </c>
      <c r="D16" s="4" t="s">
        <v>30</v>
      </c>
      <c r="E16" s="4" t="s">
        <v>172</v>
      </c>
      <c r="H16" s="54">
        <v>37</v>
      </c>
    </row>
    <row r="17" spans="1:10" x14ac:dyDescent="0.2">
      <c r="A17" s="2" t="s">
        <v>194</v>
      </c>
      <c r="B17" s="4">
        <v>177131</v>
      </c>
      <c r="C17" s="6" t="s">
        <v>378</v>
      </c>
      <c r="D17" s="4" t="s">
        <v>21</v>
      </c>
      <c r="E17" s="4" t="s">
        <v>126</v>
      </c>
      <c r="H17" s="54">
        <v>36</v>
      </c>
    </row>
    <row r="18" spans="1:10" x14ac:dyDescent="0.2">
      <c r="A18" s="2" t="s">
        <v>195</v>
      </c>
      <c r="C18" s="6" t="s">
        <v>379</v>
      </c>
      <c r="D18" s="4" t="s">
        <v>17</v>
      </c>
      <c r="H18" s="54">
        <v>15</v>
      </c>
    </row>
    <row r="19" spans="1:10" x14ac:dyDescent="0.2">
      <c r="A19" s="2" t="s">
        <v>196</v>
      </c>
      <c r="C19" s="6" t="s">
        <v>379</v>
      </c>
      <c r="D19" s="4" t="s">
        <v>17</v>
      </c>
      <c r="H19" s="54">
        <v>12</v>
      </c>
    </row>
    <row r="20" spans="1:10" x14ac:dyDescent="0.2">
      <c r="A20" s="2"/>
      <c r="C20" s="6" t="s">
        <v>379</v>
      </c>
      <c r="H20" s="54">
        <f>7+20+5</f>
        <v>32</v>
      </c>
    </row>
    <row r="21" spans="1:10" x14ac:dyDescent="0.2">
      <c r="A21" s="2" t="s">
        <v>197</v>
      </c>
      <c r="B21" s="4">
        <v>177035</v>
      </c>
      <c r="C21" s="6" t="s">
        <v>379</v>
      </c>
      <c r="D21" s="4" t="s">
        <v>135</v>
      </c>
      <c r="H21" s="54">
        <v>26</v>
      </c>
    </row>
    <row r="22" spans="1:10" x14ac:dyDescent="0.2">
      <c r="A22" s="2" t="s">
        <v>198</v>
      </c>
      <c r="B22" s="4">
        <v>177134</v>
      </c>
      <c r="C22" s="6" t="s">
        <v>380</v>
      </c>
      <c r="D22" s="4" t="s">
        <v>132</v>
      </c>
      <c r="E22" s="4" t="s">
        <v>121</v>
      </c>
      <c r="F22" s="4" t="s">
        <v>108</v>
      </c>
      <c r="G22" s="4" t="s">
        <v>17</v>
      </c>
      <c r="H22" s="54">
        <f>30+12+17+6</f>
        <v>65</v>
      </c>
    </row>
    <row r="23" spans="1:10" x14ac:dyDescent="0.2">
      <c r="A23" s="2" t="s">
        <v>199</v>
      </c>
      <c r="B23" s="4">
        <v>177132</v>
      </c>
      <c r="C23" s="6" t="s">
        <v>380</v>
      </c>
      <c r="D23" s="4" t="s">
        <v>21</v>
      </c>
      <c r="H23" s="54">
        <v>23</v>
      </c>
    </row>
    <row r="24" spans="1:10" x14ac:dyDescent="0.2">
      <c r="A24" s="2" t="s">
        <v>200</v>
      </c>
      <c r="C24" s="6" t="s">
        <v>380</v>
      </c>
      <c r="D24" s="4" t="s">
        <v>108</v>
      </c>
      <c r="H24" s="54">
        <v>9</v>
      </c>
    </row>
    <row r="25" spans="1:10" x14ac:dyDescent="0.2">
      <c r="A25" s="2" t="s">
        <v>201</v>
      </c>
      <c r="B25" s="4">
        <v>177117</v>
      </c>
      <c r="C25" s="6" t="s">
        <v>381</v>
      </c>
      <c r="D25" s="4" t="s">
        <v>70</v>
      </c>
      <c r="H25" s="54">
        <v>43</v>
      </c>
    </row>
    <row r="26" spans="1:10" x14ac:dyDescent="0.2">
      <c r="A26" s="2" t="s">
        <v>202</v>
      </c>
      <c r="B26" s="4">
        <v>177017</v>
      </c>
      <c r="C26" s="6" t="s">
        <v>382</v>
      </c>
      <c r="D26" s="4" t="s">
        <v>11</v>
      </c>
      <c r="E26" s="4" t="s">
        <v>70</v>
      </c>
      <c r="F26" s="4" t="s">
        <v>124</v>
      </c>
      <c r="H26" s="54">
        <v>60</v>
      </c>
    </row>
    <row r="27" spans="1:10" x14ac:dyDescent="0.2">
      <c r="A27" s="2" t="s">
        <v>203</v>
      </c>
      <c r="H27" s="4">
        <f>SUM(H3:H26)</f>
        <v>1040</v>
      </c>
      <c r="I27" s="4">
        <f>H27*184</f>
        <v>191360</v>
      </c>
      <c r="J27" s="4">
        <f>I27*5</f>
        <v>956800</v>
      </c>
    </row>
    <row r="28" spans="1:10" x14ac:dyDescent="0.2">
      <c r="A28" s="2" t="s">
        <v>204</v>
      </c>
      <c r="J28" s="4">
        <f>I27*4.5</f>
        <v>861120</v>
      </c>
    </row>
    <row r="29" spans="1:10" x14ac:dyDescent="0.2">
      <c r="A29" s="2" t="s">
        <v>205</v>
      </c>
      <c r="J29" s="4">
        <f>I27*4</f>
        <v>765440</v>
      </c>
    </row>
    <row r="30" spans="1:10" x14ac:dyDescent="0.2">
      <c r="A30" s="2" t="s">
        <v>206</v>
      </c>
      <c r="H30" s="4">
        <v>993</v>
      </c>
    </row>
    <row r="31" spans="1:10" x14ac:dyDescent="0.2">
      <c r="A31" s="2" t="s">
        <v>207</v>
      </c>
      <c r="I31" s="4">
        <v>788542.04</v>
      </c>
    </row>
    <row r="32" spans="1:10" x14ac:dyDescent="0.2">
      <c r="A32" s="2" t="s">
        <v>208</v>
      </c>
    </row>
    <row r="33" spans="1:9" x14ac:dyDescent="0.2">
      <c r="A33" s="2" t="s">
        <v>209</v>
      </c>
      <c r="I33" s="4">
        <f>I31/I27</f>
        <v>4.1207255434782608</v>
      </c>
    </row>
    <row r="34" spans="1:9" x14ac:dyDescent="0.2">
      <c r="A34" s="2" t="s">
        <v>210</v>
      </c>
      <c r="I34" s="4" t="s">
        <v>396</v>
      </c>
    </row>
    <row r="35" spans="1:9" x14ac:dyDescent="0.2">
      <c r="A35" s="2" t="s">
        <v>211</v>
      </c>
      <c r="I35" s="4">
        <v>851162.54</v>
      </c>
    </row>
    <row r="36" spans="1:9" x14ac:dyDescent="0.2">
      <c r="A36" s="2" t="s">
        <v>212</v>
      </c>
      <c r="I36" s="4">
        <f>I35/I27</f>
        <v>4.4479647784280942</v>
      </c>
    </row>
    <row r="37" spans="1:9" x14ac:dyDescent="0.2">
      <c r="A37" s="2" t="s">
        <v>213</v>
      </c>
    </row>
    <row r="38" spans="1:9" x14ac:dyDescent="0.2">
      <c r="A38" s="2" t="s">
        <v>214</v>
      </c>
    </row>
    <row r="39" spans="1:9" x14ac:dyDescent="0.2">
      <c r="A39" s="2" t="s">
        <v>215</v>
      </c>
    </row>
    <row r="40" spans="1:9" x14ac:dyDescent="0.2">
      <c r="A40" s="2" t="s">
        <v>216</v>
      </c>
    </row>
    <row r="41" spans="1:9" x14ac:dyDescent="0.2">
      <c r="A41" s="2" t="s">
        <v>217</v>
      </c>
    </row>
    <row r="42" spans="1:9" x14ac:dyDescent="0.2">
      <c r="A42" s="2" t="s">
        <v>218</v>
      </c>
    </row>
    <row r="43" spans="1:9" x14ac:dyDescent="0.2">
      <c r="A43" s="2" t="s">
        <v>219</v>
      </c>
    </row>
    <row r="44" spans="1:9" x14ac:dyDescent="0.2">
      <c r="A44" s="2" t="s">
        <v>220</v>
      </c>
    </row>
    <row r="45" spans="1:9" x14ac:dyDescent="0.2">
      <c r="A45" s="2" t="s">
        <v>221</v>
      </c>
    </row>
    <row r="46" spans="1:9" x14ac:dyDescent="0.2">
      <c r="A46" s="2" t="s">
        <v>222</v>
      </c>
    </row>
    <row r="47" spans="1:9" x14ac:dyDescent="0.2">
      <c r="A47" s="2" t="s">
        <v>223</v>
      </c>
    </row>
    <row r="48" spans="1:9" x14ac:dyDescent="0.2">
      <c r="A48" s="2" t="s">
        <v>224</v>
      </c>
    </row>
    <row r="49" spans="1:1" x14ac:dyDescent="0.2">
      <c r="A49" s="2" t="s">
        <v>225</v>
      </c>
    </row>
    <row r="50" spans="1:1" x14ac:dyDescent="0.2">
      <c r="A50" s="2" t="s">
        <v>226</v>
      </c>
    </row>
    <row r="51" spans="1:1" x14ac:dyDescent="0.2">
      <c r="A51" s="2" t="s">
        <v>227</v>
      </c>
    </row>
    <row r="52" spans="1:1" x14ac:dyDescent="0.2">
      <c r="A52" s="2" t="s">
        <v>228</v>
      </c>
    </row>
    <row r="53" spans="1:1" x14ac:dyDescent="0.2">
      <c r="A53" s="2" t="s">
        <v>229</v>
      </c>
    </row>
    <row r="54" spans="1:1" x14ac:dyDescent="0.2">
      <c r="A54" s="2" t="s">
        <v>230</v>
      </c>
    </row>
    <row r="55" spans="1:1" x14ac:dyDescent="0.2">
      <c r="A55" s="2" t="s">
        <v>231</v>
      </c>
    </row>
    <row r="56" spans="1:1" x14ac:dyDescent="0.2">
      <c r="A56" s="2" t="s">
        <v>232</v>
      </c>
    </row>
    <row r="57" spans="1:1" x14ac:dyDescent="0.2">
      <c r="A57" s="2" t="s">
        <v>233</v>
      </c>
    </row>
    <row r="58" spans="1:1" x14ac:dyDescent="0.2">
      <c r="A58" s="2" t="s">
        <v>234</v>
      </c>
    </row>
    <row r="59" spans="1:1" x14ac:dyDescent="0.2">
      <c r="A59" s="2" t="s">
        <v>235</v>
      </c>
    </row>
    <row r="60" spans="1:1" x14ac:dyDescent="0.2">
      <c r="A60" s="2" t="s">
        <v>236</v>
      </c>
    </row>
    <row r="61" spans="1:1" x14ac:dyDescent="0.2">
      <c r="A61" s="2" t="s">
        <v>237</v>
      </c>
    </row>
    <row r="62" spans="1:1" x14ac:dyDescent="0.2">
      <c r="A62" s="2" t="s">
        <v>238</v>
      </c>
    </row>
    <row r="63" spans="1:1" x14ac:dyDescent="0.2">
      <c r="A63" s="2" t="s">
        <v>239</v>
      </c>
    </row>
    <row r="64" spans="1:1" x14ac:dyDescent="0.2">
      <c r="A64" s="2" t="s">
        <v>240</v>
      </c>
    </row>
    <row r="65" spans="1:1" x14ac:dyDescent="0.2">
      <c r="A65" s="2" t="s">
        <v>241</v>
      </c>
    </row>
    <row r="66" spans="1:1" x14ac:dyDescent="0.2">
      <c r="A66" s="2" t="s">
        <v>242</v>
      </c>
    </row>
    <row r="67" spans="1:1" x14ac:dyDescent="0.2">
      <c r="A67" s="2" t="s">
        <v>243</v>
      </c>
    </row>
    <row r="68" spans="1:1" x14ac:dyDescent="0.2">
      <c r="A68" s="2" t="s">
        <v>244</v>
      </c>
    </row>
    <row r="69" spans="1:1" x14ac:dyDescent="0.2">
      <c r="A69" s="2" t="s">
        <v>245</v>
      </c>
    </row>
    <row r="70" spans="1:1" x14ac:dyDescent="0.2">
      <c r="A70" s="2" t="s">
        <v>246</v>
      </c>
    </row>
    <row r="71" spans="1:1" x14ac:dyDescent="0.2">
      <c r="A71" s="2" t="s">
        <v>247</v>
      </c>
    </row>
    <row r="72" spans="1:1" x14ac:dyDescent="0.2">
      <c r="A72" s="2" t="s">
        <v>248</v>
      </c>
    </row>
    <row r="73" spans="1:1" x14ac:dyDescent="0.2">
      <c r="A73" s="2" t="s">
        <v>249</v>
      </c>
    </row>
    <row r="74" spans="1:1" x14ac:dyDescent="0.2">
      <c r="A74" s="2" t="s">
        <v>250</v>
      </c>
    </row>
    <row r="75" spans="1:1" x14ac:dyDescent="0.2">
      <c r="A75" s="2" t="s">
        <v>251</v>
      </c>
    </row>
    <row r="76" spans="1:1" x14ac:dyDescent="0.2">
      <c r="A76" s="2" t="s">
        <v>252</v>
      </c>
    </row>
    <row r="77" spans="1:1" x14ac:dyDescent="0.2">
      <c r="A77" s="2" t="s">
        <v>253</v>
      </c>
    </row>
    <row r="78" spans="1:1" x14ac:dyDescent="0.2">
      <c r="A78" s="2" t="s">
        <v>254</v>
      </c>
    </row>
    <row r="79" spans="1:1" x14ac:dyDescent="0.2">
      <c r="A79" s="2" t="s">
        <v>255</v>
      </c>
    </row>
    <row r="80" spans="1:1" x14ac:dyDescent="0.2">
      <c r="A80" s="2" t="s">
        <v>256</v>
      </c>
    </row>
    <row r="81" spans="1:1" x14ac:dyDescent="0.2">
      <c r="A81" s="2" t="s">
        <v>257</v>
      </c>
    </row>
    <row r="82" spans="1:1" x14ac:dyDescent="0.2">
      <c r="A82" s="2" t="s">
        <v>258</v>
      </c>
    </row>
    <row r="83" spans="1:1" x14ac:dyDescent="0.2">
      <c r="A83" s="2" t="s">
        <v>259</v>
      </c>
    </row>
    <row r="84" spans="1:1" x14ac:dyDescent="0.2">
      <c r="A84" s="2" t="s">
        <v>260</v>
      </c>
    </row>
    <row r="85" spans="1:1" x14ac:dyDescent="0.2">
      <c r="A85" s="2" t="s">
        <v>261</v>
      </c>
    </row>
    <row r="86" spans="1:1" x14ac:dyDescent="0.2">
      <c r="A86" s="2" t="s">
        <v>262</v>
      </c>
    </row>
    <row r="87" spans="1:1" x14ac:dyDescent="0.2">
      <c r="A87" s="2" t="s">
        <v>263</v>
      </c>
    </row>
    <row r="88" spans="1:1" x14ac:dyDescent="0.2">
      <c r="A88" s="2" t="s">
        <v>264</v>
      </c>
    </row>
    <row r="89" spans="1:1" x14ac:dyDescent="0.2">
      <c r="A89" s="2" t="s">
        <v>265</v>
      </c>
    </row>
    <row r="90" spans="1:1" x14ac:dyDescent="0.2">
      <c r="A90" s="2" t="s">
        <v>266</v>
      </c>
    </row>
    <row r="91" spans="1:1" x14ac:dyDescent="0.2">
      <c r="A91" s="2" t="s">
        <v>267</v>
      </c>
    </row>
    <row r="92" spans="1:1" x14ac:dyDescent="0.2">
      <c r="A92" s="2" t="s">
        <v>268</v>
      </c>
    </row>
    <row r="93" spans="1:1" x14ac:dyDescent="0.2">
      <c r="A93" s="2" t="s">
        <v>269</v>
      </c>
    </row>
    <row r="94" spans="1:1" x14ac:dyDescent="0.2">
      <c r="A94" s="2" t="s">
        <v>270</v>
      </c>
    </row>
    <row r="95" spans="1:1" x14ac:dyDescent="0.2">
      <c r="A95" s="2" t="s">
        <v>271</v>
      </c>
    </row>
    <row r="96" spans="1:1" x14ac:dyDescent="0.2">
      <c r="A96" s="2" t="s">
        <v>272</v>
      </c>
    </row>
    <row r="97" spans="1:1" x14ac:dyDescent="0.2">
      <c r="A97" s="2" t="s">
        <v>273</v>
      </c>
    </row>
    <row r="98" spans="1:1" x14ac:dyDescent="0.2">
      <c r="A98" s="2" t="s">
        <v>274</v>
      </c>
    </row>
    <row r="99" spans="1:1" x14ac:dyDescent="0.2">
      <c r="A99" s="2" t="s">
        <v>275</v>
      </c>
    </row>
    <row r="100" spans="1:1" x14ac:dyDescent="0.2">
      <c r="A100" s="2" t="s">
        <v>276</v>
      </c>
    </row>
    <row r="101" spans="1:1" x14ac:dyDescent="0.2">
      <c r="A101" s="2" t="s">
        <v>277</v>
      </c>
    </row>
    <row r="102" spans="1:1" x14ac:dyDescent="0.2">
      <c r="A102" s="2" t="s">
        <v>278</v>
      </c>
    </row>
    <row r="103" spans="1:1" x14ac:dyDescent="0.2">
      <c r="A103" s="2" t="s">
        <v>279</v>
      </c>
    </row>
    <row r="104" spans="1:1" x14ac:dyDescent="0.2">
      <c r="A104" s="2" t="s">
        <v>280</v>
      </c>
    </row>
    <row r="105" spans="1:1" x14ac:dyDescent="0.2">
      <c r="A105" s="2" t="s">
        <v>281</v>
      </c>
    </row>
    <row r="106" spans="1:1" x14ac:dyDescent="0.2">
      <c r="A106" s="2" t="s">
        <v>282</v>
      </c>
    </row>
    <row r="107" spans="1:1" x14ac:dyDescent="0.2">
      <c r="A107" s="2" t="s">
        <v>283</v>
      </c>
    </row>
    <row r="108" spans="1:1" x14ac:dyDescent="0.2">
      <c r="A108" s="2" t="s">
        <v>284</v>
      </c>
    </row>
    <row r="109" spans="1:1" x14ac:dyDescent="0.2">
      <c r="A109" s="2" t="s">
        <v>285</v>
      </c>
    </row>
    <row r="110" spans="1:1" x14ac:dyDescent="0.2">
      <c r="A110" s="2" t="s">
        <v>286</v>
      </c>
    </row>
    <row r="111" spans="1:1" x14ac:dyDescent="0.2">
      <c r="A111" s="2" t="s">
        <v>287</v>
      </c>
    </row>
    <row r="112" spans="1:1" x14ac:dyDescent="0.2">
      <c r="A112" s="2" t="s">
        <v>288</v>
      </c>
    </row>
    <row r="113" spans="1:1" x14ac:dyDescent="0.2">
      <c r="A113" s="2" t="s">
        <v>289</v>
      </c>
    </row>
    <row r="114" spans="1:1" x14ac:dyDescent="0.2">
      <c r="A114" s="2" t="s">
        <v>290</v>
      </c>
    </row>
    <row r="115" spans="1:1" x14ac:dyDescent="0.2">
      <c r="A115" s="2" t="s">
        <v>291</v>
      </c>
    </row>
    <row r="116" spans="1:1" x14ac:dyDescent="0.2">
      <c r="A116" s="2" t="s">
        <v>292</v>
      </c>
    </row>
    <row r="117" spans="1:1" x14ac:dyDescent="0.2">
      <c r="A117" s="2" t="s">
        <v>293</v>
      </c>
    </row>
    <row r="118" spans="1:1" x14ac:dyDescent="0.2">
      <c r="A118" s="2" t="s">
        <v>294</v>
      </c>
    </row>
    <row r="119" spans="1:1" x14ac:dyDescent="0.2">
      <c r="A119" s="2" t="s">
        <v>295</v>
      </c>
    </row>
    <row r="120" spans="1:1" x14ac:dyDescent="0.2">
      <c r="A120" s="2" t="s">
        <v>296</v>
      </c>
    </row>
    <row r="121" spans="1:1" x14ac:dyDescent="0.2">
      <c r="A121" s="2" t="s">
        <v>297</v>
      </c>
    </row>
    <row r="122" spans="1:1" x14ac:dyDescent="0.2">
      <c r="A122" s="2" t="s">
        <v>298</v>
      </c>
    </row>
    <row r="123" spans="1:1" x14ac:dyDescent="0.2">
      <c r="A123" s="2" t="s">
        <v>299</v>
      </c>
    </row>
    <row r="124" spans="1:1" x14ac:dyDescent="0.2">
      <c r="A124" s="2" t="s">
        <v>300</v>
      </c>
    </row>
    <row r="125" spans="1:1" x14ac:dyDescent="0.2">
      <c r="A125" s="2" t="s">
        <v>301</v>
      </c>
    </row>
    <row r="126" spans="1:1" x14ac:dyDescent="0.2">
      <c r="A126" s="2" t="s">
        <v>302</v>
      </c>
    </row>
    <row r="127" spans="1:1" x14ac:dyDescent="0.2">
      <c r="A127" s="2" t="s">
        <v>303</v>
      </c>
    </row>
    <row r="128" spans="1:1" x14ac:dyDescent="0.2">
      <c r="A128" s="2" t="s">
        <v>304</v>
      </c>
    </row>
    <row r="129" spans="1:1" x14ac:dyDescent="0.2">
      <c r="A129" s="2" t="s">
        <v>305</v>
      </c>
    </row>
    <row r="130" spans="1:1" x14ac:dyDescent="0.2">
      <c r="A130" s="2" t="s">
        <v>306</v>
      </c>
    </row>
    <row r="131" spans="1:1" x14ac:dyDescent="0.2">
      <c r="A131" s="2" t="s">
        <v>307</v>
      </c>
    </row>
    <row r="132" spans="1:1" x14ac:dyDescent="0.2">
      <c r="A132" s="2" t="s">
        <v>308</v>
      </c>
    </row>
    <row r="133" spans="1:1" x14ac:dyDescent="0.2">
      <c r="A133" s="2" t="s">
        <v>309</v>
      </c>
    </row>
    <row r="134" spans="1:1" x14ac:dyDescent="0.2">
      <c r="A134" s="2" t="s">
        <v>310</v>
      </c>
    </row>
    <row r="135" spans="1:1" x14ac:dyDescent="0.2">
      <c r="A135" s="2" t="s">
        <v>311</v>
      </c>
    </row>
    <row r="136" spans="1:1" x14ac:dyDescent="0.2">
      <c r="A136" s="2" t="s">
        <v>312</v>
      </c>
    </row>
    <row r="137" spans="1:1" x14ac:dyDescent="0.2">
      <c r="A137" s="2" t="s">
        <v>313</v>
      </c>
    </row>
    <row r="138" spans="1:1" x14ac:dyDescent="0.2">
      <c r="A138" s="2" t="s">
        <v>314</v>
      </c>
    </row>
    <row r="139" spans="1:1" x14ac:dyDescent="0.2">
      <c r="A139" s="2" t="s">
        <v>315</v>
      </c>
    </row>
    <row r="140" spans="1:1" x14ac:dyDescent="0.2">
      <c r="A140" s="2" t="s">
        <v>316</v>
      </c>
    </row>
    <row r="141" spans="1:1" x14ac:dyDescent="0.2">
      <c r="A141" s="2" t="s">
        <v>317</v>
      </c>
    </row>
    <row r="142" spans="1:1" x14ac:dyDescent="0.2">
      <c r="A142" s="2" t="s">
        <v>318</v>
      </c>
    </row>
    <row r="143" spans="1:1" x14ac:dyDescent="0.2">
      <c r="A143" s="2" t="s">
        <v>319</v>
      </c>
    </row>
    <row r="144" spans="1:1" x14ac:dyDescent="0.2">
      <c r="A144" s="2" t="s">
        <v>320</v>
      </c>
    </row>
    <row r="145" spans="1:1" x14ac:dyDescent="0.2">
      <c r="A145" s="2" t="s">
        <v>321</v>
      </c>
    </row>
    <row r="146" spans="1:1" x14ac:dyDescent="0.2">
      <c r="A146" s="2" t="s">
        <v>322</v>
      </c>
    </row>
    <row r="147" spans="1:1" x14ac:dyDescent="0.2">
      <c r="A147" s="2" t="s">
        <v>323</v>
      </c>
    </row>
    <row r="148" spans="1:1" x14ac:dyDescent="0.2">
      <c r="A148" s="2" t="s">
        <v>324</v>
      </c>
    </row>
    <row r="149" spans="1:1" x14ac:dyDescent="0.2">
      <c r="A149" s="2" t="s">
        <v>325</v>
      </c>
    </row>
    <row r="150" spans="1:1" x14ac:dyDescent="0.2">
      <c r="A150" s="2" t="s">
        <v>326</v>
      </c>
    </row>
    <row r="151" spans="1:1" x14ac:dyDescent="0.2">
      <c r="A151" s="2" t="s">
        <v>327</v>
      </c>
    </row>
    <row r="152" spans="1:1" x14ac:dyDescent="0.2">
      <c r="A152" s="2" t="s">
        <v>328</v>
      </c>
    </row>
    <row r="153" spans="1:1" x14ac:dyDescent="0.2">
      <c r="A153" s="2" t="s">
        <v>329</v>
      </c>
    </row>
    <row r="154" spans="1:1" x14ac:dyDescent="0.2">
      <c r="A154" s="2" t="s">
        <v>330</v>
      </c>
    </row>
    <row r="155" spans="1:1" x14ac:dyDescent="0.2">
      <c r="A155" s="2" t="s">
        <v>331</v>
      </c>
    </row>
    <row r="156" spans="1:1" x14ac:dyDescent="0.2">
      <c r="A156" s="2" t="s">
        <v>332</v>
      </c>
    </row>
    <row r="157" spans="1:1" x14ac:dyDescent="0.2">
      <c r="A157" s="2" t="s">
        <v>333</v>
      </c>
    </row>
    <row r="158" spans="1:1" x14ac:dyDescent="0.2">
      <c r="A158" s="2" t="s">
        <v>334</v>
      </c>
    </row>
    <row r="159" spans="1:1" x14ac:dyDescent="0.2">
      <c r="A159" s="2" t="s">
        <v>335</v>
      </c>
    </row>
    <row r="160" spans="1:1" x14ac:dyDescent="0.2">
      <c r="A160" s="2" t="s">
        <v>336</v>
      </c>
    </row>
    <row r="161" spans="1:1" x14ac:dyDescent="0.2">
      <c r="A161" s="2" t="s">
        <v>337</v>
      </c>
    </row>
    <row r="162" spans="1:1" x14ac:dyDescent="0.2">
      <c r="A162" s="2" t="s">
        <v>338</v>
      </c>
    </row>
    <row r="163" spans="1:1" x14ac:dyDescent="0.2">
      <c r="A163" s="2" t="s">
        <v>339</v>
      </c>
    </row>
    <row r="164" spans="1:1" x14ac:dyDescent="0.2">
      <c r="A164" s="2" t="s">
        <v>340</v>
      </c>
    </row>
    <row r="165" spans="1:1" x14ac:dyDescent="0.2">
      <c r="A165" s="2" t="s">
        <v>341</v>
      </c>
    </row>
    <row r="166" spans="1:1" x14ac:dyDescent="0.2">
      <c r="A166" s="2" t="s">
        <v>342</v>
      </c>
    </row>
    <row r="167" spans="1:1" x14ac:dyDescent="0.2">
      <c r="A167" s="2" t="s">
        <v>343</v>
      </c>
    </row>
    <row r="168" spans="1:1" x14ac:dyDescent="0.2">
      <c r="A168" s="2" t="s">
        <v>344</v>
      </c>
    </row>
    <row r="169" spans="1:1" x14ac:dyDescent="0.2">
      <c r="A169" s="2" t="s">
        <v>345</v>
      </c>
    </row>
    <row r="170" spans="1:1" x14ac:dyDescent="0.2">
      <c r="A170" s="2" t="s">
        <v>346</v>
      </c>
    </row>
    <row r="171" spans="1:1" x14ac:dyDescent="0.2">
      <c r="A171" s="2" t="s">
        <v>347</v>
      </c>
    </row>
    <row r="172" spans="1:1" x14ac:dyDescent="0.2">
      <c r="A172" s="2" t="s">
        <v>348</v>
      </c>
    </row>
    <row r="173" spans="1:1" x14ac:dyDescent="0.2">
      <c r="A173" s="2" t="s">
        <v>349</v>
      </c>
    </row>
    <row r="174" spans="1:1" x14ac:dyDescent="0.2">
      <c r="A174" s="2" t="s">
        <v>350</v>
      </c>
    </row>
    <row r="175" spans="1:1" x14ac:dyDescent="0.2">
      <c r="A175" s="2" t="s">
        <v>351</v>
      </c>
    </row>
    <row r="176" spans="1:1" x14ac:dyDescent="0.2">
      <c r="A176" s="2" t="s">
        <v>352</v>
      </c>
    </row>
    <row r="177" spans="1:1" x14ac:dyDescent="0.2">
      <c r="A177" s="2" t="s">
        <v>353</v>
      </c>
    </row>
    <row r="178" spans="1:1" x14ac:dyDescent="0.2">
      <c r="A178" s="2" t="s">
        <v>354</v>
      </c>
    </row>
    <row r="179" spans="1:1" x14ac:dyDescent="0.2">
      <c r="A179" s="2" t="s">
        <v>355</v>
      </c>
    </row>
    <row r="180" spans="1:1" x14ac:dyDescent="0.2">
      <c r="A180" s="2" t="s">
        <v>356</v>
      </c>
    </row>
    <row r="181" spans="1:1" x14ac:dyDescent="0.2">
      <c r="A181" s="2" t="s">
        <v>357</v>
      </c>
    </row>
    <row r="182" spans="1:1" x14ac:dyDescent="0.2">
      <c r="A182" s="2" t="s">
        <v>358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zoomScale="140" zoomScaleNormal="140" workbookViewId="0">
      <selection activeCell="D20" sqref="D20"/>
    </sheetView>
  </sheetViews>
  <sheetFormatPr defaultColWidth="8.85546875" defaultRowHeight="12.75" x14ac:dyDescent="0.2"/>
  <cols>
    <col min="1" max="1" width="5.7109375" style="4" customWidth="1"/>
    <col min="2" max="2" width="9.140625" style="6" customWidth="1"/>
    <col min="3" max="3" width="13.42578125" style="6" customWidth="1"/>
    <col min="4" max="5" width="17.85546875" style="4" customWidth="1"/>
    <col min="6" max="6" width="17.7109375" style="4" customWidth="1"/>
    <col min="7" max="9" width="15.140625" style="4" customWidth="1"/>
    <col min="10" max="10" width="8.85546875" customWidth="1"/>
    <col min="11" max="11" width="9.140625" style="5" customWidth="1"/>
    <col min="12" max="14" width="9.42578125" bestFit="1" customWidth="1"/>
  </cols>
  <sheetData>
    <row r="2" spans="1:15" ht="15.75" x14ac:dyDescent="0.25">
      <c r="A2" s="275" t="s">
        <v>80</v>
      </c>
      <c r="B2" s="275"/>
      <c r="C2" s="275"/>
      <c r="D2" s="275"/>
      <c r="E2" s="275"/>
      <c r="F2" s="275"/>
      <c r="G2" s="30"/>
      <c r="H2" s="30"/>
      <c r="I2" s="30"/>
      <c r="J2" s="30"/>
    </row>
    <row r="3" spans="1:15" s="14" customFormat="1" ht="15" x14ac:dyDescent="0.25">
      <c r="A3" s="15" t="s">
        <v>0</v>
      </c>
      <c r="B3" s="274" t="s">
        <v>81</v>
      </c>
      <c r="C3" s="274"/>
      <c r="D3" s="15" t="s">
        <v>82</v>
      </c>
      <c r="E3" s="15" t="s">
        <v>151</v>
      </c>
      <c r="F3" s="15" t="s">
        <v>83</v>
      </c>
      <c r="G3" s="27"/>
      <c r="H3" s="27"/>
      <c r="I3" s="27"/>
      <c r="K3" s="26"/>
    </row>
    <row r="4" spans="1:15" x14ac:dyDescent="0.2">
      <c r="A4" s="9" t="s">
        <v>180</v>
      </c>
      <c r="B4" s="276" t="s">
        <v>497</v>
      </c>
      <c r="C4" s="277"/>
      <c r="D4" s="86">
        <f>'SP Krzeczyn'!I23</f>
        <v>16774.71</v>
      </c>
      <c r="E4" s="38">
        <f t="shared" ref="E4:E13" si="0">D4*8/108</f>
        <v>1242.5711111111111</v>
      </c>
      <c r="F4" s="10">
        <f t="shared" ref="F4:F11" si="1">D4/108%</f>
        <v>15532.138888888887</v>
      </c>
      <c r="G4" s="28"/>
      <c r="H4" s="28"/>
      <c r="I4" s="28"/>
      <c r="L4" s="5"/>
    </row>
    <row r="5" spans="1:15" x14ac:dyDescent="0.2">
      <c r="A5" s="9" t="s">
        <v>181</v>
      </c>
      <c r="B5" s="278" t="s">
        <v>72</v>
      </c>
      <c r="C5" s="278"/>
      <c r="D5" s="118">
        <f>'SP Niemstów'!I36</f>
        <v>29344.120000000003</v>
      </c>
      <c r="E5" s="111">
        <f t="shared" si="0"/>
        <v>2173.6385185185186</v>
      </c>
      <c r="F5" s="118">
        <f t="shared" si="1"/>
        <v>27170.481481481482</v>
      </c>
      <c r="G5" s="28"/>
      <c r="H5" s="28"/>
      <c r="I5" s="28"/>
      <c r="L5" s="5"/>
    </row>
    <row r="6" spans="1:15" x14ac:dyDescent="0.2">
      <c r="A6" s="9" t="s">
        <v>182</v>
      </c>
      <c r="B6" s="278" t="s">
        <v>75</v>
      </c>
      <c r="C6" s="278"/>
      <c r="D6" s="118">
        <f>'SP Osiek'!I8</f>
        <v>767.76</v>
      </c>
      <c r="E6" s="111">
        <f t="shared" si="0"/>
        <v>56.871111111111112</v>
      </c>
      <c r="F6" s="118">
        <f t="shared" si="1"/>
        <v>710.8888888888888</v>
      </c>
      <c r="G6" s="28"/>
      <c r="H6" s="28"/>
      <c r="I6" s="28"/>
      <c r="L6" s="5"/>
    </row>
    <row r="7" spans="1:15" x14ac:dyDescent="0.2">
      <c r="A7" s="9" t="s">
        <v>183</v>
      </c>
      <c r="B7" s="277" t="s">
        <v>73</v>
      </c>
      <c r="C7" s="277"/>
      <c r="D7" s="86">
        <f>'SP Siedlce'!I23</f>
        <v>20404.46</v>
      </c>
      <c r="E7" s="38">
        <f t="shared" si="0"/>
        <v>1511.4414814814813</v>
      </c>
      <c r="F7" s="10">
        <f t="shared" si="1"/>
        <v>18893.018518518518</v>
      </c>
      <c r="G7" s="28"/>
      <c r="H7" s="28"/>
      <c r="I7" s="28"/>
      <c r="L7" s="5"/>
    </row>
    <row r="8" spans="1:15" x14ac:dyDescent="0.2">
      <c r="A8" s="9" t="s">
        <v>184</v>
      </c>
      <c r="B8" s="278" t="s">
        <v>74</v>
      </c>
      <c r="C8" s="278"/>
      <c r="D8" s="118">
        <f>'SP Szklary G.'!I5</f>
        <v>7037.3099999999995</v>
      </c>
      <c r="E8" s="111">
        <f t="shared" si="0"/>
        <v>521.28222222222223</v>
      </c>
      <c r="F8" s="118">
        <f t="shared" si="1"/>
        <v>6516.0277777777765</v>
      </c>
      <c r="G8" s="28"/>
      <c r="H8" s="28"/>
      <c r="I8" s="28"/>
      <c r="L8" s="5"/>
    </row>
    <row r="9" spans="1:15" x14ac:dyDescent="0.2">
      <c r="A9" s="9" t="s">
        <v>185</v>
      </c>
      <c r="B9" s="278" t="s">
        <v>76</v>
      </c>
      <c r="C9" s="278"/>
      <c r="D9" s="118">
        <f>'SP Raszówka'!I46</f>
        <v>20519.099999999999</v>
      </c>
      <c r="E9" s="111">
        <f t="shared" si="0"/>
        <v>1519.9333333333332</v>
      </c>
      <c r="F9" s="118">
        <f t="shared" si="1"/>
        <v>18999.166666666664</v>
      </c>
      <c r="G9" s="28"/>
      <c r="H9" s="28"/>
      <c r="I9" s="28"/>
      <c r="L9" s="5"/>
    </row>
    <row r="10" spans="1:15" x14ac:dyDescent="0.2">
      <c r="A10" s="9" t="s">
        <v>186</v>
      </c>
      <c r="B10" s="278" t="s">
        <v>77</v>
      </c>
      <c r="C10" s="278"/>
      <c r="D10" s="118">
        <f>'Przedszl. Raszówka'!I27</f>
        <v>3335.13</v>
      </c>
      <c r="E10" s="111">
        <f t="shared" si="0"/>
        <v>247.04666666666668</v>
      </c>
      <c r="F10" s="118">
        <f t="shared" si="1"/>
        <v>3088.083333333333</v>
      </c>
      <c r="G10" s="28"/>
      <c r="H10" s="28"/>
      <c r="I10" s="28"/>
      <c r="L10" s="5"/>
    </row>
    <row r="11" spans="1:15" x14ac:dyDescent="0.2">
      <c r="A11" s="9" t="s">
        <v>188</v>
      </c>
      <c r="B11" s="119" t="s">
        <v>95</v>
      </c>
      <c r="C11" s="120"/>
      <c r="D11" s="118">
        <f>'Punkt Przedszkolny Wiercien'!I6</f>
        <v>149.72999999999999</v>
      </c>
      <c r="E11" s="111">
        <f t="shared" si="0"/>
        <v>11.091111111111111</v>
      </c>
      <c r="F11" s="118">
        <f t="shared" si="1"/>
        <v>138.63888888888886</v>
      </c>
      <c r="G11" s="28"/>
      <c r="H11" s="28"/>
      <c r="I11" s="28"/>
      <c r="L11" s="5"/>
    </row>
    <row r="12" spans="1:15" x14ac:dyDescent="0.2">
      <c r="A12" s="279"/>
      <c r="B12" s="281" t="s">
        <v>84</v>
      </c>
      <c r="C12" s="282"/>
      <c r="D12" s="11">
        <f>SUM(D4:D11)</f>
        <v>98332.319999999992</v>
      </c>
      <c r="E12" s="11">
        <f>SUM(E4:E11)</f>
        <v>7283.8755555555554</v>
      </c>
      <c r="F12" s="11">
        <f>SUM(F4:F11)</f>
        <v>91048.444444444438</v>
      </c>
      <c r="G12" s="29"/>
      <c r="H12" s="28"/>
      <c r="I12" s="29"/>
      <c r="L12" s="5"/>
      <c r="M12" s="5"/>
      <c r="N12" s="5"/>
      <c r="O12" s="5"/>
    </row>
    <row r="13" spans="1:15" x14ac:dyDescent="0.2">
      <c r="A13" s="280"/>
      <c r="B13" s="24" t="s">
        <v>116</v>
      </c>
      <c r="C13" s="13"/>
      <c r="D13" s="12">
        <f>D12*10</f>
        <v>983323.2</v>
      </c>
      <c r="E13" s="40">
        <f t="shared" si="0"/>
        <v>72838.755555555559</v>
      </c>
      <c r="F13" s="12">
        <f>D13/108%</f>
        <v>910484.44444444438</v>
      </c>
      <c r="G13" s="29"/>
      <c r="H13" s="28"/>
      <c r="I13" s="29"/>
      <c r="L13" s="5"/>
      <c r="M13" s="5"/>
      <c r="N13" s="5"/>
    </row>
    <row r="14" spans="1:15" x14ac:dyDescent="0.2">
      <c r="B14" s="270"/>
      <c r="C14" s="270"/>
      <c r="G14" s="25"/>
      <c r="L14" s="5"/>
    </row>
    <row r="15" spans="1:15" x14ac:dyDescent="0.2">
      <c r="B15" s="270"/>
      <c r="C15" s="270"/>
      <c r="F15" s="25"/>
      <c r="G15" s="25"/>
      <c r="H15" s="25"/>
      <c r="I15" s="25"/>
    </row>
    <row r="16" spans="1:15" x14ac:dyDescent="0.2">
      <c r="B16" s="3" t="s">
        <v>494</v>
      </c>
      <c r="D16" s="25">
        <v>868969.6</v>
      </c>
      <c r="E16" s="4">
        <v>4368.12</v>
      </c>
      <c r="F16" s="23">
        <f>D16/108%</f>
        <v>804601.48148148146</v>
      </c>
    </row>
    <row r="17" spans="2:9" x14ac:dyDescent="0.2">
      <c r="B17" s="3" t="s">
        <v>495</v>
      </c>
      <c r="D17" s="23">
        <v>986269.2</v>
      </c>
      <c r="E17" s="4">
        <v>73056.98</v>
      </c>
      <c r="F17" s="25">
        <f>D17/108%</f>
        <v>913212.22222222213</v>
      </c>
      <c r="G17" s="25"/>
      <c r="I17" s="25"/>
    </row>
    <row r="18" spans="2:9" x14ac:dyDescent="0.2">
      <c r="B18" s="3" t="s">
        <v>496</v>
      </c>
      <c r="D18" s="105">
        <f>D17-D16</f>
        <v>117299.59999999998</v>
      </c>
      <c r="E18" s="31">
        <f>E17-E16</f>
        <v>68688.86</v>
      </c>
      <c r="F18" s="105">
        <f>F17-F16</f>
        <v>108610.74074074067</v>
      </c>
      <c r="G18" s="23"/>
      <c r="I18" s="25"/>
    </row>
    <row r="19" spans="2:9" x14ac:dyDescent="0.2">
      <c r="B19" s="269"/>
      <c r="C19" s="270"/>
    </row>
    <row r="20" spans="2:9" x14ac:dyDescent="0.2">
      <c r="B20" s="269"/>
      <c r="C20" s="270"/>
      <c r="D20" s="25">
        <f>D12*4</f>
        <v>393329.27999999997</v>
      </c>
    </row>
    <row r="21" spans="2:9" x14ac:dyDescent="0.2">
      <c r="B21" s="269"/>
      <c r="C21" s="270"/>
    </row>
    <row r="22" spans="2:9" x14ac:dyDescent="0.2">
      <c r="B22" s="269"/>
      <c r="C22" s="270"/>
    </row>
    <row r="23" spans="2:9" x14ac:dyDescent="0.2">
      <c r="B23" s="269"/>
      <c r="C23" s="270"/>
    </row>
    <row r="24" spans="2:9" x14ac:dyDescent="0.2">
      <c r="B24" s="269"/>
      <c r="C24" s="270"/>
    </row>
    <row r="25" spans="2:9" x14ac:dyDescent="0.2">
      <c r="B25" s="269"/>
      <c r="C25" s="270"/>
    </row>
    <row r="26" spans="2:9" x14ac:dyDescent="0.2">
      <c r="B26" s="269"/>
      <c r="C26" s="270"/>
    </row>
    <row r="27" spans="2:9" x14ac:dyDescent="0.2">
      <c r="B27" s="269"/>
      <c r="C27" s="270"/>
    </row>
    <row r="28" spans="2:9" x14ac:dyDescent="0.2">
      <c r="B28" s="272"/>
      <c r="C28" s="273"/>
      <c r="D28" s="31"/>
      <c r="E28" s="31"/>
    </row>
    <row r="29" spans="2:9" x14ac:dyDescent="0.2">
      <c r="B29" s="271"/>
      <c r="C29" s="271"/>
    </row>
  </sheetData>
  <mergeCells count="24">
    <mergeCell ref="B3:C3"/>
    <mergeCell ref="A2:F2"/>
    <mergeCell ref="B4:C4"/>
    <mergeCell ref="B21:C21"/>
    <mergeCell ref="B19:C19"/>
    <mergeCell ref="B20:C20"/>
    <mergeCell ref="B7:C7"/>
    <mergeCell ref="B5:C5"/>
    <mergeCell ref="B10:C10"/>
    <mergeCell ref="B6:C6"/>
    <mergeCell ref="B15:C15"/>
    <mergeCell ref="B8:C8"/>
    <mergeCell ref="B9:C9"/>
    <mergeCell ref="A12:A13"/>
    <mergeCell ref="B12:C12"/>
    <mergeCell ref="B22:C22"/>
    <mergeCell ref="B14:C14"/>
    <mergeCell ref="B29:C29"/>
    <mergeCell ref="B23:C23"/>
    <mergeCell ref="B24:C24"/>
    <mergeCell ref="B25:C25"/>
    <mergeCell ref="B26:C26"/>
    <mergeCell ref="B28:C28"/>
    <mergeCell ref="B27:C2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75" workbookViewId="0">
      <selection activeCell="A2" sqref="A2:I12"/>
    </sheetView>
  </sheetViews>
  <sheetFormatPr defaultColWidth="8.85546875" defaultRowHeight="12.75" x14ac:dyDescent="0.2"/>
  <cols>
    <col min="1" max="1" width="5.42578125" style="32" customWidth="1"/>
    <col min="2" max="2" width="21.85546875" style="32" customWidth="1"/>
    <col min="3" max="3" width="9.140625" style="32" customWidth="1"/>
    <col min="4" max="4" width="40.140625" style="32" customWidth="1"/>
    <col min="5" max="5" width="14" style="32" customWidth="1"/>
    <col min="6" max="6" width="11.42578125" style="32" customWidth="1"/>
    <col min="7" max="7" width="9.140625" style="32" customWidth="1"/>
    <col min="8" max="8" width="13.28515625" style="32" customWidth="1"/>
    <col min="9" max="10" width="9.140625" style="32" customWidth="1"/>
  </cols>
  <sheetData>
    <row r="1" spans="1:13" x14ac:dyDescent="0.2">
      <c r="A1" s="60"/>
    </row>
    <row r="2" spans="1:13" ht="15.75" x14ac:dyDescent="0.25">
      <c r="A2" s="258" t="s">
        <v>445</v>
      </c>
      <c r="B2" s="258"/>
      <c r="C2" s="258"/>
      <c r="D2" s="258"/>
      <c r="E2" s="258"/>
      <c r="F2" s="258"/>
      <c r="G2" s="258"/>
      <c r="H2" s="258"/>
      <c r="I2" s="258"/>
      <c r="J2" s="61"/>
      <c r="K2" s="16"/>
    </row>
    <row r="3" spans="1:13" ht="15.75" x14ac:dyDescent="0.25">
      <c r="A3" s="59"/>
    </row>
    <row r="4" spans="1:13" s="2" customFormat="1" ht="31.5" x14ac:dyDescent="0.2">
      <c r="A4" s="82" t="s">
        <v>0</v>
      </c>
      <c r="B4" s="82" t="s">
        <v>1</v>
      </c>
      <c r="C4" s="82" t="s">
        <v>2</v>
      </c>
      <c r="D4" s="82" t="s">
        <v>3</v>
      </c>
      <c r="E4" s="82" t="s">
        <v>4</v>
      </c>
      <c r="F4" s="82" t="s">
        <v>5</v>
      </c>
      <c r="G4" s="82" t="s">
        <v>47</v>
      </c>
      <c r="H4" s="87" t="s">
        <v>54</v>
      </c>
      <c r="I4" s="82" t="s">
        <v>57</v>
      </c>
      <c r="J4" s="41"/>
    </row>
    <row r="5" spans="1:13" ht="15.95" customHeight="1" x14ac:dyDescent="0.2">
      <c r="A5" s="241" t="s">
        <v>6</v>
      </c>
      <c r="B5" s="55" t="s">
        <v>32</v>
      </c>
      <c r="C5" s="242">
        <v>1</v>
      </c>
      <c r="D5" s="95" t="s">
        <v>122</v>
      </c>
      <c r="E5" s="93" t="s">
        <v>119</v>
      </c>
      <c r="F5" s="94" t="s">
        <v>419</v>
      </c>
      <c r="G5" s="284">
        <v>7</v>
      </c>
      <c r="H5" s="283">
        <v>154.33000000000001</v>
      </c>
      <c r="I5" s="283">
        <f>C5*H5</f>
        <v>154.33000000000001</v>
      </c>
      <c r="M5">
        <f t="shared" ref="M5:M10" si="0">C5*H5</f>
        <v>154.33000000000001</v>
      </c>
    </row>
    <row r="6" spans="1:13" ht="15.95" customHeight="1" x14ac:dyDescent="0.2">
      <c r="A6" s="241"/>
      <c r="B6" s="83"/>
      <c r="C6" s="242"/>
      <c r="D6" s="95" t="s">
        <v>446</v>
      </c>
      <c r="E6" s="94" t="s">
        <v>125</v>
      </c>
      <c r="F6" s="94" t="s">
        <v>443</v>
      </c>
      <c r="G6" s="284"/>
      <c r="H6" s="283"/>
      <c r="I6" s="283"/>
      <c r="M6">
        <f t="shared" si="0"/>
        <v>0</v>
      </c>
    </row>
    <row r="7" spans="1:13" ht="15.95" customHeight="1" x14ac:dyDescent="0.2">
      <c r="A7" s="241" t="s">
        <v>9</v>
      </c>
      <c r="B7" s="55" t="s">
        <v>35</v>
      </c>
      <c r="C7" s="242">
        <v>2</v>
      </c>
      <c r="D7" s="95" t="s">
        <v>36</v>
      </c>
      <c r="E7" s="93" t="s">
        <v>16</v>
      </c>
      <c r="F7" s="94" t="s">
        <v>118</v>
      </c>
      <c r="G7" s="284">
        <v>2</v>
      </c>
      <c r="H7" s="283">
        <v>99.71</v>
      </c>
      <c r="I7" s="283">
        <f>C7*H7</f>
        <v>199.42</v>
      </c>
      <c r="M7">
        <f t="shared" si="0"/>
        <v>199.42</v>
      </c>
    </row>
    <row r="8" spans="1:13" ht="15.95" customHeight="1" x14ac:dyDescent="0.2">
      <c r="A8" s="241"/>
      <c r="B8" s="92" t="s">
        <v>37</v>
      </c>
      <c r="C8" s="242"/>
      <c r="D8" s="95" t="s">
        <v>439</v>
      </c>
      <c r="E8" s="94" t="s">
        <v>125</v>
      </c>
      <c r="F8" s="94" t="s">
        <v>427</v>
      </c>
      <c r="G8" s="284"/>
      <c r="H8" s="283"/>
      <c r="I8" s="283"/>
      <c r="M8">
        <f t="shared" si="0"/>
        <v>0</v>
      </c>
    </row>
    <row r="9" spans="1:13" ht="15.95" customHeight="1" x14ac:dyDescent="0.2">
      <c r="A9" s="241" t="s">
        <v>12</v>
      </c>
      <c r="B9" s="91" t="s">
        <v>38</v>
      </c>
      <c r="C9" s="242">
        <v>2</v>
      </c>
      <c r="D9" s="95" t="s">
        <v>71</v>
      </c>
      <c r="E9" s="94" t="s">
        <v>15</v>
      </c>
      <c r="F9" s="94" t="s">
        <v>118</v>
      </c>
      <c r="G9" s="284">
        <v>10</v>
      </c>
      <c r="H9" s="283">
        <v>172.53</v>
      </c>
      <c r="I9" s="283">
        <f>C9*H9</f>
        <v>345.06</v>
      </c>
      <c r="M9">
        <f t="shared" si="0"/>
        <v>345.06</v>
      </c>
    </row>
    <row r="10" spans="1:13" ht="15.95" customHeight="1" x14ac:dyDescent="0.2">
      <c r="A10" s="241"/>
      <c r="B10" s="83" t="s">
        <v>39</v>
      </c>
      <c r="C10" s="242"/>
      <c r="D10" s="95" t="s">
        <v>439</v>
      </c>
      <c r="E10" s="94" t="s">
        <v>125</v>
      </c>
      <c r="F10" s="94" t="s">
        <v>440</v>
      </c>
      <c r="G10" s="284"/>
      <c r="H10" s="283"/>
      <c r="I10" s="283"/>
      <c r="M10">
        <f t="shared" si="0"/>
        <v>0</v>
      </c>
    </row>
    <row r="11" spans="1:13" s="18" customFormat="1" ht="15.95" customHeight="1" x14ac:dyDescent="0.25">
      <c r="A11" s="64"/>
      <c r="B11" s="34"/>
      <c r="C11" s="39">
        <f>C5+C7+C9</f>
        <v>5</v>
      </c>
      <c r="D11" s="34"/>
      <c r="E11" s="34"/>
      <c r="F11" s="34"/>
      <c r="G11" s="34"/>
      <c r="H11" s="65"/>
      <c r="I11" s="67">
        <f>I5+I7+I9</f>
        <v>698.81</v>
      </c>
      <c r="J11" s="34"/>
      <c r="M11" s="18">
        <f>SUM(M5:M10)</f>
        <v>698.81</v>
      </c>
    </row>
    <row r="12" spans="1:13" ht="15.95" customHeight="1" x14ac:dyDescent="0.2">
      <c r="A12" s="41" t="s">
        <v>104</v>
      </c>
    </row>
    <row r="13" spans="1:13" ht="15.95" customHeight="1" x14ac:dyDescent="0.2"/>
    <row r="14" spans="1:13" ht="15.95" customHeight="1" x14ac:dyDescent="0.2"/>
    <row r="15" spans="1:13" ht="15.95" customHeight="1" x14ac:dyDescent="0.2"/>
    <row r="16" spans="1:13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</sheetData>
  <mergeCells count="16">
    <mergeCell ref="A2:I2"/>
    <mergeCell ref="G7:G8"/>
    <mergeCell ref="H7:H8"/>
    <mergeCell ref="I7:I8"/>
    <mergeCell ref="A7:A8"/>
    <mergeCell ref="C5:C6"/>
    <mergeCell ref="C7:C8"/>
    <mergeCell ref="A9:A10"/>
    <mergeCell ref="A5:A6"/>
    <mergeCell ref="I9:I10"/>
    <mergeCell ref="G5:G6"/>
    <mergeCell ref="H5:H6"/>
    <mergeCell ref="I5:I6"/>
    <mergeCell ref="G9:G10"/>
    <mergeCell ref="H9:H10"/>
    <mergeCell ref="C9:C10"/>
  </mergeCells>
  <phoneticPr fontId="5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75" workbookViewId="0">
      <selection activeCell="J23" sqref="J23"/>
    </sheetView>
  </sheetViews>
  <sheetFormatPr defaultColWidth="8.85546875" defaultRowHeight="12.75" x14ac:dyDescent="0.2"/>
  <cols>
    <col min="1" max="1" width="4.28515625" style="32" customWidth="1"/>
    <col min="2" max="2" width="21.28515625" style="32" customWidth="1"/>
    <col min="3" max="3" width="9.140625" style="32" customWidth="1"/>
    <col min="4" max="4" width="24.85546875" style="32" customWidth="1"/>
    <col min="5" max="7" width="9.140625" style="32" customWidth="1"/>
    <col min="8" max="8" width="15.42578125" style="32" customWidth="1"/>
    <col min="9" max="9" width="9.140625" style="32" customWidth="1"/>
  </cols>
  <sheetData>
    <row r="1" spans="1:10" ht="15.75" x14ac:dyDescent="0.25">
      <c r="A1" s="258" t="s">
        <v>492</v>
      </c>
      <c r="B1" s="258"/>
      <c r="C1" s="258"/>
      <c r="D1" s="258"/>
      <c r="E1" s="258"/>
      <c r="F1" s="258"/>
      <c r="G1" s="258"/>
      <c r="H1" s="258"/>
      <c r="I1" s="258"/>
    </row>
    <row r="2" spans="1:10" ht="16.5" thickBot="1" x14ac:dyDescent="0.3">
      <c r="A2" s="56"/>
    </row>
    <row r="3" spans="1:10" s="3" customFormat="1" ht="39" customHeight="1" x14ac:dyDescent="0.2">
      <c r="A3" s="107" t="s">
        <v>0</v>
      </c>
      <c r="B3" s="108" t="s">
        <v>1</v>
      </c>
      <c r="C3" s="108" t="s">
        <v>2</v>
      </c>
      <c r="D3" s="108" t="s">
        <v>3</v>
      </c>
      <c r="E3" s="108" t="s">
        <v>4</v>
      </c>
      <c r="F3" s="108" t="s">
        <v>5</v>
      </c>
      <c r="G3" s="108" t="s">
        <v>47</v>
      </c>
      <c r="H3" s="108" t="s">
        <v>54</v>
      </c>
      <c r="I3" s="109" t="s">
        <v>57</v>
      </c>
    </row>
    <row r="4" spans="1:10" ht="15.95" customHeight="1" x14ac:dyDescent="0.2">
      <c r="A4" s="285" t="s">
        <v>6</v>
      </c>
      <c r="B4" s="91" t="s">
        <v>19</v>
      </c>
      <c r="C4" s="242">
        <v>1</v>
      </c>
      <c r="D4" s="91" t="s">
        <v>98</v>
      </c>
      <c r="E4" s="93" t="s">
        <v>421</v>
      </c>
      <c r="F4" s="93" t="s">
        <v>28</v>
      </c>
      <c r="G4" s="243">
        <v>6</v>
      </c>
      <c r="H4" s="244">
        <v>149.72999999999999</v>
      </c>
      <c r="I4" s="267">
        <f>C4*H4</f>
        <v>149.72999999999999</v>
      </c>
    </row>
    <row r="5" spans="1:10" ht="15.95" customHeight="1" x14ac:dyDescent="0.2">
      <c r="A5" s="285"/>
      <c r="B5" s="92" t="s">
        <v>444</v>
      </c>
      <c r="C5" s="242"/>
      <c r="D5" s="91" t="s">
        <v>99</v>
      </c>
      <c r="E5" s="93" t="s">
        <v>415</v>
      </c>
      <c r="F5" s="93" t="s">
        <v>447</v>
      </c>
      <c r="G5" s="243"/>
      <c r="H5" s="244"/>
      <c r="I5" s="267"/>
    </row>
    <row r="6" spans="1:10" s="7" customFormat="1" ht="15.95" customHeight="1" x14ac:dyDescent="0.2">
      <c r="A6" s="45"/>
      <c r="B6" s="45"/>
      <c r="C6" s="44">
        <f>C4</f>
        <v>1</v>
      </c>
      <c r="D6" s="45"/>
      <c r="E6" s="45"/>
      <c r="F6" s="45"/>
      <c r="G6" s="45"/>
      <c r="H6" s="68"/>
      <c r="I6" s="67">
        <f>I4</f>
        <v>149.72999999999999</v>
      </c>
    </row>
    <row r="7" spans="1:10" ht="15.95" customHeight="1" x14ac:dyDescent="0.2">
      <c r="G7" s="69"/>
      <c r="H7" s="66"/>
    </row>
    <row r="8" spans="1:10" s="1" customFormat="1" ht="15.95" customHeight="1" x14ac:dyDescent="0.2">
      <c r="A8" s="41" t="s">
        <v>114</v>
      </c>
      <c r="B8" s="35"/>
      <c r="C8" s="35"/>
      <c r="D8" s="35"/>
      <c r="E8" s="35"/>
      <c r="F8" s="35"/>
      <c r="G8" s="35"/>
      <c r="H8" s="42"/>
      <c r="I8" s="43"/>
      <c r="J8" s="17"/>
    </row>
    <row r="9" spans="1:10" ht="15.95" customHeight="1" x14ac:dyDescent="0.2">
      <c r="A9" s="32" t="s">
        <v>395</v>
      </c>
    </row>
    <row r="10" spans="1:10" ht="15.95" customHeight="1" x14ac:dyDescent="0.2"/>
    <row r="11" spans="1:10" ht="15.95" customHeight="1" x14ac:dyDescent="0.2"/>
    <row r="12" spans="1:10" ht="15.95" customHeight="1" x14ac:dyDescent="0.2"/>
    <row r="13" spans="1:10" ht="15.95" customHeight="1" x14ac:dyDescent="0.2"/>
    <row r="14" spans="1:10" ht="15.95" customHeight="1" x14ac:dyDescent="0.2"/>
    <row r="15" spans="1:10" ht="15.95" customHeight="1" x14ac:dyDescent="0.2"/>
    <row r="16" spans="1:10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</sheetData>
  <mergeCells count="6">
    <mergeCell ref="A1:I1"/>
    <mergeCell ref="H4:H5"/>
    <mergeCell ref="I4:I5"/>
    <mergeCell ref="A4:A5"/>
    <mergeCell ref="C4:C5"/>
    <mergeCell ref="G4:G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zoomScale="75" workbookViewId="0">
      <selection activeCell="L9" sqref="L9"/>
    </sheetView>
  </sheetViews>
  <sheetFormatPr defaultColWidth="8.85546875" defaultRowHeight="12.75" x14ac:dyDescent="0.2"/>
  <cols>
    <col min="1" max="1" width="4.28515625" style="32" customWidth="1"/>
    <col min="2" max="2" width="24" style="32" customWidth="1"/>
    <col min="3" max="3" width="9.140625" style="32" customWidth="1"/>
    <col min="4" max="4" width="28.140625" style="32" customWidth="1"/>
    <col min="5" max="7" width="9.140625" style="32" customWidth="1"/>
    <col min="8" max="8" width="15.42578125" style="32" customWidth="1"/>
    <col min="9" max="9" width="9.140625" style="32" customWidth="1"/>
  </cols>
  <sheetData>
    <row r="1" spans="1:15" ht="15.75" x14ac:dyDescent="0.25">
      <c r="A1" s="258" t="s">
        <v>491</v>
      </c>
      <c r="B1" s="258"/>
      <c r="C1" s="258"/>
      <c r="D1" s="258"/>
      <c r="E1" s="258"/>
      <c r="F1" s="258"/>
      <c r="G1" s="258"/>
      <c r="H1" s="258"/>
      <c r="I1" s="258"/>
    </row>
    <row r="2" spans="1:15" ht="16.5" thickBot="1" x14ac:dyDescent="0.3">
      <c r="A2" s="81"/>
    </row>
    <row r="3" spans="1:15" s="3" customFormat="1" ht="39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33" t="s">
        <v>54</v>
      </c>
      <c r="I3" s="63" t="s">
        <v>57</v>
      </c>
      <c r="O3" s="3">
        <f>C4*H4</f>
        <v>877.44</v>
      </c>
    </row>
    <row r="4" spans="1:15" ht="15.95" customHeight="1" x14ac:dyDescent="0.2">
      <c r="A4" s="250" t="s">
        <v>6</v>
      </c>
      <c r="B4" s="250" t="s">
        <v>27</v>
      </c>
      <c r="C4" s="289">
        <v>8</v>
      </c>
      <c r="D4" s="91" t="s">
        <v>500</v>
      </c>
      <c r="E4" s="93" t="s">
        <v>126</v>
      </c>
      <c r="F4" s="93" t="s">
        <v>449</v>
      </c>
      <c r="G4" s="254">
        <v>2</v>
      </c>
      <c r="H4" s="246">
        <v>109.68</v>
      </c>
      <c r="I4" s="291">
        <f>C4*H4</f>
        <v>877.44</v>
      </c>
      <c r="O4" s="3">
        <f t="shared" ref="O4:O23" si="0">C5*H5</f>
        <v>0</v>
      </c>
    </row>
    <row r="5" spans="1:15" ht="15.95" customHeight="1" x14ac:dyDescent="0.2">
      <c r="A5" s="251"/>
      <c r="B5" s="264"/>
      <c r="C5" s="290"/>
      <c r="D5" s="91" t="s">
        <v>14</v>
      </c>
      <c r="E5" s="93" t="s">
        <v>453</v>
      </c>
      <c r="F5" s="93" t="s">
        <v>448</v>
      </c>
      <c r="G5" s="255"/>
      <c r="H5" s="247"/>
      <c r="I5" s="292"/>
      <c r="O5" s="3">
        <f t="shared" si="0"/>
        <v>0</v>
      </c>
    </row>
    <row r="6" spans="1:15" ht="16.5" customHeight="1" x14ac:dyDescent="0.2">
      <c r="A6" s="251"/>
      <c r="B6" s="250" t="s">
        <v>112</v>
      </c>
      <c r="C6" s="290"/>
      <c r="D6" s="91" t="s">
        <v>64</v>
      </c>
      <c r="E6" s="93" t="s">
        <v>456</v>
      </c>
      <c r="F6" s="93" t="s">
        <v>150</v>
      </c>
      <c r="G6" s="255"/>
      <c r="H6" s="247"/>
      <c r="I6" s="292"/>
      <c r="O6" s="3">
        <f t="shared" si="0"/>
        <v>0</v>
      </c>
    </row>
    <row r="7" spans="1:15" ht="13.5" customHeight="1" x14ac:dyDescent="0.2">
      <c r="A7" s="251"/>
      <c r="B7" s="251"/>
      <c r="C7" s="290"/>
      <c r="D7" s="91" t="s">
        <v>520</v>
      </c>
      <c r="E7" s="93" t="s">
        <v>450</v>
      </c>
      <c r="F7" s="93" t="s">
        <v>164</v>
      </c>
      <c r="G7" s="255"/>
      <c r="H7" s="247"/>
      <c r="I7" s="292"/>
      <c r="O7" s="3">
        <f t="shared" si="0"/>
        <v>225.07</v>
      </c>
    </row>
    <row r="8" spans="1:15" ht="15.95" customHeight="1" x14ac:dyDescent="0.2">
      <c r="A8" s="250" t="s">
        <v>12</v>
      </c>
      <c r="B8" s="262" t="s">
        <v>89</v>
      </c>
      <c r="C8" s="289">
        <v>1</v>
      </c>
      <c r="D8" s="91" t="s">
        <v>500</v>
      </c>
      <c r="E8" s="93" t="s">
        <v>21</v>
      </c>
      <c r="F8" s="93" t="s">
        <v>449</v>
      </c>
      <c r="G8" s="254">
        <v>14</v>
      </c>
      <c r="H8" s="246">
        <v>225.07</v>
      </c>
      <c r="I8" s="291">
        <f>C8*H8</f>
        <v>225.07</v>
      </c>
      <c r="O8" s="3">
        <f t="shared" si="0"/>
        <v>0</v>
      </c>
    </row>
    <row r="9" spans="1:15" ht="15.95" customHeight="1" x14ac:dyDescent="0.2">
      <c r="A9" s="251"/>
      <c r="B9" s="266"/>
      <c r="C9" s="290"/>
      <c r="D9" s="91" t="s">
        <v>14</v>
      </c>
      <c r="E9" s="93" t="s">
        <v>21</v>
      </c>
      <c r="F9" s="93" t="s">
        <v>448</v>
      </c>
      <c r="G9" s="255"/>
      <c r="H9" s="247"/>
      <c r="I9" s="292"/>
      <c r="O9" s="3">
        <f t="shared" si="0"/>
        <v>0</v>
      </c>
    </row>
    <row r="10" spans="1:15" ht="15.95" customHeight="1" x14ac:dyDescent="0.2">
      <c r="A10" s="251"/>
      <c r="B10" s="98" t="s">
        <v>110</v>
      </c>
      <c r="C10" s="290"/>
      <c r="D10" s="91" t="s">
        <v>520</v>
      </c>
      <c r="E10" s="93" t="s">
        <v>450</v>
      </c>
      <c r="F10" s="93" t="s">
        <v>451</v>
      </c>
      <c r="G10" s="255"/>
      <c r="H10" s="247"/>
      <c r="I10" s="292"/>
      <c r="O10" s="3">
        <f t="shared" si="0"/>
        <v>675.21</v>
      </c>
    </row>
    <row r="11" spans="1:15" ht="15.95" customHeight="1" x14ac:dyDescent="0.2">
      <c r="A11" s="250" t="s">
        <v>12</v>
      </c>
      <c r="B11" s="294" t="s">
        <v>23</v>
      </c>
      <c r="C11" s="289">
        <v>3</v>
      </c>
      <c r="D11" s="91" t="s">
        <v>500</v>
      </c>
      <c r="E11" s="93" t="s">
        <v>420</v>
      </c>
      <c r="F11" s="93" t="s">
        <v>449</v>
      </c>
      <c r="G11" s="254">
        <v>13</v>
      </c>
      <c r="H11" s="246">
        <v>225.07</v>
      </c>
      <c r="I11" s="291">
        <f>C11*H11</f>
        <v>675.21</v>
      </c>
      <c r="O11" s="3">
        <f t="shared" si="0"/>
        <v>0</v>
      </c>
    </row>
    <row r="12" spans="1:15" ht="15.95" customHeight="1" x14ac:dyDescent="0.2">
      <c r="A12" s="251"/>
      <c r="B12" s="294"/>
      <c r="C12" s="290"/>
      <c r="D12" s="91" t="s">
        <v>14</v>
      </c>
      <c r="E12" s="93" t="s">
        <v>420</v>
      </c>
      <c r="F12" s="93" t="s">
        <v>448</v>
      </c>
      <c r="G12" s="255"/>
      <c r="H12" s="247"/>
      <c r="I12" s="292"/>
      <c r="O12" s="3">
        <f t="shared" si="0"/>
        <v>0</v>
      </c>
    </row>
    <row r="13" spans="1:15" s="32" customFormat="1" ht="15.95" customHeight="1" x14ac:dyDescent="0.2">
      <c r="A13" s="251"/>
      <c r="B13" s="98" t="s">
        <v>111</v>
      </c>
      <c r="C13" s="290"/>
      <c r="D13" s="91" t="s">
        <v>520</v>
      </c>
      <c r="E13" s="93" t="s">
        <v>450</v>
      </c>
      <c r="F13" s="93" t="s">
        <v>424</v>
      </c>
      <c r="G13" s="255"/>
      <c r="H13" s="247"/>
      <c r="I13" s="292"/>
      <c r="O13" s="3">
        <f t="shared" si="0"/>
        <v>569.37</v>
      </c>
    </row>
    <row r="14" spans="1:15" s="1" customFormat="1" ht="15.95" customHeight="1" x14ac:dyDescent="0.2">
      <c r="A14" s="250" t="s">
        <v>18</v>
      </c>
      <c r="B14" s="84" t="s">
        <v>19</v>
      </c>
      <c r="C14" s="289">
        <v>3</v>
      </c>
      <c r="D14" s="91" t="s">
        <v>500</v>
      </c>
      <c r="E14" s="93" t="s">
        <v>421</v>
      </c>
      <c r="F14" s="93" t="s">
        <v>449</v>
      </c>
      <c r="G14" s="254">
        <v>10</v>
      </c>
      <c r="H14" s="246">
        <v>189.79</v>
      </c>
      <c r="I14" s="291">
        <f>C14*H14</f>
        <v>569.37</v>
      </c>
      <c r="O14" s="3">
        <f t="shared" si="0"/>
        <v>0</v>
      </c>
    </row>
    <row r="15" spans="1:15" s="1" customFormat="1" ht="15.95" customHeight="1" x14ac:dyDescent="0.2">
      <c r="A15" s="251"/>
      <c r="B15" s="250" t="s">
        <v>109</v>
      </c>
      <c r="C15" s="290"/>
      <c r="D15" s="91" t="s">
        <v>14</v>
      </c>
      <c r="E15" s="93" t="s">
        <v>421</v>
      </c>
      <c r="F15" s="93" t="s">
        <v>448</v>
      </c>
      <c r="G15" s="255"/>
      <c r="H15" s="247"/>
      <c r="I15" s="292"/>
      <c r="O15" s="3">
        <f t="shared" si="0"/>
        <v>0</v>
      </c>
    </row>
    <row r="16" spans="1:15" s="1" customFormat="1" ht="15.95" customHeight="1" x14ac:dyDescent="0.2">
      <c r="A16" s="251"/>
      <c r="B16" s="251"/>
      <c r="C16" s="290"/>
      <c r="D16" s="91" t="s">
        <v>130</v>
      </c>
      <c r="E16" s="93" t="s">
        <v>450</v>
      </c>
      <c r="F16" s="93" t="s">
        <v>452</v>
      </c>
      <c r="G16" s="255"/>
      <c r="H16" s="247"/>
      <c r="I16" s="292"/>
      <c r="O16" s="3">
        <f t="shared" si="0"/>
        <v>598.91999999999996</v>
      </c>
    </row>
    <row r="17" spans="1:15" s="1" customFormat="1" ht="15.95" customHeight="1" x14ac:dyDescent="0.2">
      <c r="A17" s="241" t="s">
        <v>20</v>
      </c>
      <c r="B17" s="84" t="s">
        <v>510</v>
      </c>
      <c r="C17" s="293">
        <v>4</v>
      </c>
      <c r="D17" s="91" t="s">
        <v>102</v>
      </c>
      <c r="E17" s="93" t="s">
        <v>147</v>
      </c>
      <c r="F17" s="93" t="s">
        <v>28</v>
      </c>
      <c r="G17" s="254">
        <v>4</v>
      </c>
      <c r="H17" s="295">
        <v>149.72999999999999</v>
      </c>
      <c r="I17" s="283">
        <f>C17*H17</f>
        <v>598.91999999999996</v>
      </c>
      <c r="O17" s="3">
        <f t="shared" si="0"/>
        <v>0</v>
      </c>
    </row>
    <row r="18" spans="1:15" s="1" customFormat="1" ht="15.95" customHeight="1" x14ac:dyDescent="0.2">
      <c r="A18" s="241"/>
      <c r="B18" s="96" t="s">
        <v>511</v>
      </c>
      <c r="C18" s="293"/>
      <c r="D18" s="91" t="s">
        <v>139</v>
      </c>
      <c r="E18" s="93" t="s">
        <v>11</v>
      </c>
      <c r="F18" s="93" t="s">
        <v>418</v>
      </c>
      <c r="G18" s="255"/>
      <c r="H18" s="247"/>
      <c r="I18" s="283"/>
      <c r="O18" s="3">
        <f t="shared" si="0"/>
        <v>109.68</v>
      </c>
    </row>
    <row r="19" spans="1:15" s="1" customFormat="1" ht="15.95" customHeight="1" x14ac:dyDescent="0.2">
      <c r="A19" s="250" t="s">
        <v>22</v>
      </c>
      <c r="B19" s="90" t="s">
        <v>46</v>
      </c>
      <c r="C19" s="242">
        <v>1</v>
      </c>
      <c r="D19" s="91" t="s">
        <v>102</v>
      </c>
      <c r="E19" s="93" t="s">
        <v>146</v>
      </c>
      <c r="F19" s="93" t="s">
        <v>145</v>
      </c>
      <c r="G19" s="243">
        <v>3</v>
      </c>
      <c r="H19" s="287">
        <v>109.68</v>
      </c>
      <c r="I19" s="286">
        <f>C19*H19</f>
        <v>109.68</v>
      </c>
      <c r="O19" s="3">
        <f t="shared" si="0"/>
        <v>0</v>
      </c>
    </row>
    <row r="20" spans="1:15" s="1" customFormat="1" ht="15.95" customHeight="1" x14ac:dyDescent="0.2">
      <c r="A20" s="264"/>
      <c r="B20" s="100"/>
      <c r="C20" s="252"/>
      <c r="D20" s="113" t="s">
        <v>141</v>
      </c>
      <c r="E20" s="112" t="s">
        <v>11</v>
      </c>
      <c r="F20" s="112" t="s">
        <v>121</v>
      </c>
      <c r="G20" s="254"/>
      <c r="H20" s="246"/>
      <c r="I20" s="288"/>
      <c r="O20" s="3">
        <f t="shared" si="0"/>
        <v>109.68</v>
      </c>
    </row>
    <row r="21" spans="1:15" s="1" customFormat="1" ht="15.95" customHeight="1" x14ac:dyDescent="0.2">
      <c r="A21" s="250" t="s">
        <v>24</v>
      </c>
      <c r="B21" s="88" t="s">
        <v>131</v>
      </c>
      <c r="C21" s="242">
        <v>1</v>
      </c>
      <c r="D21" s="91" t="s">
        <v>102</v>
      </c>
      <c r="E21" s="93" t="s">
        <v>149</v>
      </c>
      <c r="F21" s="93" t="s">
        <v>28</v>
      </c>
      <c r="G21" s="243">
        <v>2</v>
      </c>
      <c r="H21" s="244">
        <v>109.68</v>
      </c>
      <c r="I21" s="286">
        <f>C21*H21</f>
        <v>109.68</v>
      </c>
      <c r="O21" s="3">
        <f t="shared" si="0"/>
        <v>0</v>
      </c>
    </row>
    <row r="22" spans="1:15" s="1" customFormat="1" ht="15.95" customHeight="1" x14ac:dyDescent="0.2">
      <c r="A22" s="264"/>
      <c r="B22" s="97" t="s">
        <v>512</v>
      </c>
      <c r="C22" s="242"/>
      <c r="D22" s="91" t="s">
        <v>140</v>
      </c>
      <c r="E22" s="93" t="s">
        <v>11</v>
      </c>
      <c r="F22" s="93" t="s">
        <v>158</v>
      </c>
      <c r="G22" s="243"/>
      <c r="H22" s="244"/>
      <c r="I22" s="286"/>
      <c r="O22" s="3">
        <f t="shared" si="0"/>
        <v>169.76</v>
      </c>
    </row>
    <row r="23" spans="1:15" s="1" customFormat="1" ht="15.95" customHeight="1" x14ac:dyDescent="0.2">
      <c r="A23" s="241" t="s">
        <v>25</v>
      </c>
      <c r="B23" s="84" t="s">
        <v>153</v>
      </c>
      <c r="C23" s="293">
        <v>1</v>
      </c>
      <c r="D23" s="91" t="s">
        <v>102</v>
      </c>
      <c r="E23" s="93" t="s">
        <v>159</v>
      </c>
      <c r="F23" s="93" t="s">
        <v>28</v>
      </c>
      <c r="G23" s="243">
        <v>8</v>
      </c>
      <c r="H23" s="244">
        <v>169.76</v>
      </c>
      <c r="I23" s="283">
        <f>C23*H23</f>
        <v>169.76</v>
      </c>
      <c r="O23" s="3">
        <f t="shared" si="0"/>
        <v>0</v>
      </c>
    </row>
    <row r="24" spans="1:15" s="1" customFormat="1" ht="15.95" customHeight="1" x14ac:dyDescent="0.2">
      <c r="A24" s="241"/>
      <c r="B24" s="99" t="s">
        <v>513</v>
      </c>
      <c r="C24" s="293"/>
      <c r="D24" s="91" t="s">
        <v>139</v>
      </c>
      <c r="E24" s="93" t="s">
        <v>11</v>
      </c>
      <c r="F24" s="93" t="s">
        <v>133</v>
      </c>
      <c r="G24" s="243"/>
      <c r="H24" s="244"/>
      <c r="I24" s="283"/>
      <c r="O24" s="3">
        <f>C25*H25</f>
        <v>0</v>
      </c>
    </row>
    <row r="25" spans="1:15" s="32" customFormat="1" ht="15.95" customHeight="1" x14ac:dyDescent="0.2">
      <c r="A25" s="35" t="s">
        <v>92</v>
      </c>
      <c r="B25" s="35"/>
      <c r="C25" s="35"/>
      <c r="D25" s="35"/>
      <c r="E25" s="35"/>
      <c r="F25" s="35"/>
      <c r="G25" s="35"/>
      <c r="H25" s="49"/>
      <c r="I25" s="49"/>
      <c r="O25" s="48">
        <f>SUM(O3:O24)</f>
        <v>3335.13</v>
      </c>
    </row>
    <row r="26" spans="1:15" s="1" customFormat="1" ht="15.95" customHeight="1" x14ac:dyDescent="0.2">
      <c r="A26" s="32" t="s">
        <v>394</v>
      </c>
      <c r="B26" s="32"/>
      <c r="C26" s="32"/>
      <c r="D26" s="32"/>
      <c r="E26" s="32"/>
      <c r="F26" s="32"/>
      <c r="G26" s="32"/>
      <c r="H26" s="49"/>
      <c r="I26" s="49"/>
    </row>
    <row r="27" spans="1:15" s="7" customFormat="1" ht="15.95" customHeight="1" x14ac:dyDescent="0.2">
      <c r="A27" s="32"/>
      <c r="B27" s="32"/>
      <c r="C27" s="45">
        <v>21</v>
      </c>
      <c r="D27" s="32"/>
      <c r="E27" s="32"/>
      <c r="F27" s="32"/>
      <c r="G27" s="32"/>
      <c r="H27" s="68"/>
      <c r="I27" s="67">
        <f>I4+I8+I11+I14+I17+I19+I21+I23</f>
        <v>3335.13</v>
      </c>
    </row>
    <row r="28" spans="1:15" ht="15.95" customHeight="1" x14ac:dyDescent="0.2">
      <c r="G28" s="69"/>
      <c r="H28" s="66"/>
    </row>
    <row r="29" spans="1:15" ht="15.95" customHeight="1" x14ac:dyDescent="0.2"/>
    <row r="30" spans="1:15" ht="15.95" customHeight="1" x14ac:dyDescent="0.2"/>
    <row r="31" spans="1:15" ht="15.95" customHeight="1" x14ac:dyDescent="0.2"/>
    <row r="32" spans="1:15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</sheetData>
  <autoFilter ref="A3:O27"/>
  <mergeCells count="46">
    <mergeCell ref="H17:H18"/>
    <mergeCell ref="I17:I18"/>
    <mergeCell ref="A17:A18"/>
    <mergeCell ref="C17:C18"/>
    <mergeCell ref="G17:G18"/>
    <mergeCell ref="A1:I1"/>
    <mergeCell ref="B4:B5"/>
    <mergeCell ref="B11:B12"/>
    <mergeCell ref="B8:B9"/>
    <mergeCell ref="A8:A10"/>
    <mergeCell ref="A4:A7"/>
    <mergeCell ref="I4:I7"/>
    <mergeCell ref="I11:I13"/>
    <mergeCell ref="I8:I10"/>
    <mergeCell ref="A11:A13"/>
    <mergeCell ref="A23:A24"/>
    <mergeCell ref="C23:C24"/>
    <mergeCell ref="G23:G24"/>
    <mergeCell ref="H23:H24"/>
    <mergeCell ref="I23:I24"/>
    <mergeCell ref="I14:I16"/>
    <mergeCell ref="C4:C7"/>
    <mergeCell ref="B6:B7"/>
    <mergeCell ref="G4:G7"/>
    <mergeCell ref="H4:H7"/>
    <mergeCell ref="G11:G13"/>
    <mergeCell ref="H11:H13"/>
    <mergeCell ref="G8:G10"/>
    <mergeCell ref="H8:H10"/>
    <mergeCell ref="C8:C10"/>
    <mergeCell ref="C11:C13"/>
    <mergeCell ref="A14:A16"/>
    <mergeCell ref="B15:B16"/>
    <mergeCell ref="C14:C16"/>
    <mergeCell ref="G14:G16"/>
    <mergeCell ref="H14:H16"/>
    <mergeCell ref="C19:C20"/>
    <mergeCell ref="G19:G20"/>
    <mergeCell ref="H19:H20"/>
    <mergeCell ref="I19:I20"/>
    <mergeCell ref="A19:A20"/>
    <mergeCell ref="C21:C22"/>
    <mergeCell ref="G21:G22"/>
    <mergeCell ref="H21:H22"/>
    <mergeCell ref="I21:I22"/>
    <mergeCell ref="A21:A2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19" zoomScale="75" workbookViewId="0">
      <selection activeCell="K23" sqref="K23"/>
    </sheetView>
  </sheetViews>
  <sheetFormatPr defaultColWidth="8.85546875" defaultRowHeight="12.75" x14ac:dyDescent="0.2"/>
  <cols>
    <col min="1" max="1" width="4.7109375" style="32" customWidth="1"/>
    <col min="2" max="2" width="28.140625" style="32" customWidth="1"/>
    <col min="3" max="3" width="9.140625" style="32" customWidth="1"/>
    <col min="4" max="4" width="29" style="32" customWidth="1"/>
    <col min="5" max="7" width="9.140625" style="32" customWidth="1"/>
    <col min="8" max="8" width="13.140625" style="69" customWidth="1"/>
    <col min="9" max="9" width="9.42578125" style="69" bestFit="1" customWidth="1"/>
    <col min="10" max="10" width="9.140625" style="32" customWidth="1"/>
    <col min="11" max="18" width="8.85546875" customWidth="1"/>
    <col min="19" max="19" width="12.42578125" customWidth="1"/>
  </cols>
  <sheetData>
    <row r="1" spans="1:15" ht="15.75" x14ac:dyDescent="0.25">
      <c r="A1" s="258" t="s">
        <v>490</v>
      </c>
      <c r="B1" s="258"/>
      <c r="C1" s="258"/>
      <c r="D1" s="258"/>
      <c r="E1" s="258"/>
      <c r="F1" s="258"/>
      <c r="G1" s="258"/>
      <c r="H1" s="258"/>
      <c r="I1" s="258"/>
      <c r="J1" s="61"/>
      <c r="K1" s="16"/>
      <c r="L1" s="16"/>
    </row>
    <row r="2" spans="1:15" ht="16.5" thickBot="1" x14ac:dyDescent="0.3">
      <c r="A2" s="81"/>
    </row>
    <row r="3" spans="1:15" s="3" customFormat="1" ht="46.5" customHeight="1" x14ac:dyDescent="0.2">
      <c r="A3" s="6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47</v>
      </c>
      <c r="H3" s="70" t="s">
        <v>54</v>
      </c>
      <c r="I3" s="71" t="s">
        <v>57</v>
      </c>
      <c r="J3" s="48"/>
    </row>
    <row r="4" spans="1:15" ht="15.95" customHeight="1" x14ac:dyDescent="0.2">
      <c r="A4" s="256" t="s">
        <v>6</v>
      </c>
      <c r="B4" s="261" t="s">
        <v>19</v>
      </c>
      <c r="C4" s="242">
        <v>16</v>
      </c>
      <c r="D4" s="124" t="s">
        <v>509</v>
      </c>
      <c r="E4" s="93" t="s">
        <v>421</v>
      </c>
      <c r="F4" s="93" t="s">
        <v>449</v>
      </c>
      <c r="G4" s="243">
        <v>10</v>
      </c>
      <c r="H4" s="244">
        <v>189.79</v>
      </c>
      <c r="I4" s="286">
        <f>C4*H4</f>
        <v>3036.64</v>
      </c>
      <c r="O4">
        <f>C4*H4</f>
        <v>3036.64</v>
      </c>
    </row>
    <row r="5" spans="1:15" ht="15.95" customHeight="1" x14ac:dyDescent="0.2">
      <c r="A5" s="256"/>
      <c r="B5" s="261"/>
      <c r="C5" s="242"/>
      <c r="D5" s="91" t="s">
        <v>14</v>
      </c>
      <c r="E5" s="93" t="s">
        <v>421</v>
      </c>
      <c r="F5" s="93" t="s">
        <v>448</v>
      </c>
      <c r="G5" s="243"/>
      <c r="H5" s="244"/>
      <c r="I5" s="286"/>
      <c r="O5">
        <f t="shared" ref="O5:O43" si="0">C5*H5</f>
        <v>0</v>
      </c>
    </row>
    <row r="6" spans="1:15" ht="15.95" customHeight="1" x14ac:dyDescent="0.2">
      <c r="A6" s="256"/>
      <c r="B6" s="245" t="s">
        <v>109</v>
      </c>
      <c r="C6" s="242"/>
      <c r="D6" s="91" t="s">
        <v>64</v>
      </c>
      <c r="E6" s="93" t="s">
        <v>456</v>
      </c>
      <c r="F6" s="93" t="s">
        <v>447</v>
      </c>
      <c r="G6" s="243"/>
      <c r="H6" s="244"/>
      <c r="I6" s="286"/>
      <c r="O6">
        <f t="shared" si="0"/>
        <v>0</v>
      </c>
    </row>
    <row r="7" spans="1:15" ht="15.95" customHeight="1" x14ac:dyDescent="0.2">
      <c r="A7" s="256"/>
      <c r="B7" s="245"/>
      <c r="C7" s="242"/>
      <c r="D7" s="91" t="s">
        <v>519</v>
      </c>
      <c r="E7" s="93" t="s">
        <v>450</v>
      </c>
      <c r="F7" s="93" t="s">
        <v>452</v>
      </c>
      <c r="G7" s="243"/>
      <c r="H7" s="244"/>
      <c r="I7" s="286"/>
      <c r="O7">
        <f t="shared" si="0"/>
        <v>0</v>
      </c>
    </row>
    <row r="8" spans="1:15" ht="15.95" customHeight="1" x14ac:dyDescent="0.2">
      <c r="A8" s="256"/>
      <c r="B8" s="245"/>
      <c r="C8" s="242"/>
      <c r="D8" s="91" t="s">
        <v>156</v>
      </c>
      <c r="E8" s="125" t="s">
        <v>458</v>
      </c>
      <c r="F8" s="125" t="s">
        <v>127</v>
      </c>
      <c r="G8" s="243"/>
      <c r="H8" s="244"/>
      <c r="I8" s="286"/>
      <c r="O8">
        <f t="shared" si="0"/>
        <v>0</v>
      </c>
    </row>
    <row r="9" spans="1:15" ht="15.95" customHeight="1" x14ac:dyDescent="0.2">
      <c r="A9" s="256" t="s">
        <v>9</v>
      </c>
      <c r="B9" s="55" t="s">
        <v>89</v>
      </c>
      <c r="C9" s="242">
        <v>7</v>
      </c>
      <c r="D9" s="124" t="s">
        <v>509</v>
      </c>
      <c r="E9" s="93" t="s">
        <v>421</v>
      </c>
      <c r="F9" s="93" t="s">
        <v>449</v>
      </c>
      <c r="G9" s="243">
        <v>14</v>
      </c>
      <c r="H9" s="244">
        <v>225.07</v>
      </c>
      <c r="I9" s="286">
        <f>C9*H9</f>
        <v>1575.49</v>
      </c>
      <c r="O9">
        <f t="shared" si="0"/>
        <v>1575.49</v>
      </c>
    </row>
    <row r="10" spans="1:15" ht="15.95" customHeight="1" x14ac:dyDescent="0.2">
      <c r="A10" s="256"/>
      <c r="B10" s="262" t="s">
        <v>110</v>
      </c>
      <c r="C10" s="242"/>
      <c r="D10" s="91" t="s">
        <v>14</v>
      </c>
      <c r="E10" s="93" t="s">
        <v>21</v>
      </c>
      <c r="F10" s="93" t="s">
        <v>448</v>
      </c>
      <c r="G10" s="243"/>
      <c r="H10" s="244"/>
      <c r="I10" s="286"/>
      <c r="O10">
        <f t="shared" si="0"/>
        <v>0</v>
      </c>
    </row>
    <row r="11" spans="1:15" ht="15.95" customHeight="1" x14ac:dyDescent="0.2">
      <c r="A11" s="256"/>
      <c r="B11" s="263"/>
      <c r="C11" s="242"/>
      <c r="D11" s="91" t="s">
        <v>64</v>
      </c>
      <c r="E11" s="93" t="s">
        <v>456</v>
      </c>
      <c r="F11" s="93" t="s">
        <v>457</v>
      </c>
      <c r="G11" s="243"/>
      <c r="H11" s="244"/>
      <c r="I11" s="286"/>
      <c r="O11">
        <f t="shared" si="0"/>
        <v>0</v>
      </c>
    </row>
    <row r="12" spans="1:15" ht="15.95" customHeight="1" x14ac:dyDescent="0.2">
      <c r="A12" s="256"/>
      <c r="B12" s="263"/>
      <c r="C12" s="242"/>
      <c r="D12" s="91" t="s">
        <v>519</v>
      </c>
      <c r="E12" s="93" t="s">
        <v>450</v>
      </c>
      <c r="F12" s="93" t="s">
        <v>451</v>
      </c>
      <c r="G12" s="243"/>
      <c r="H12" s="244"/>
      <c r="I12" s="286"/>
      <c r="O12">
        <f t="shared" si="0"/>
        <v>0</v>
      </c>
    </row>
    <row r="13" spans="1:15" ht="15.95" customHeight="1" x14ac:dyDescent="0.2">
      <c r="A13" s="256"/>
      <c r="B13" s="266"/>
      <c r="C13" s="242"/>
      <c r="D13" s="91" t="s">
        <v>156</v>
      </c>
      <c r="E13" s="125" t="s">
        <v>458</v>
      </c>
      <c r="F13" s="114" t="s">
        <v>459</v>
      </c>
      <c r="G13" s="243"/>
      <c r="H13" s="244"/>
      <c r="I13" s="286"/>
      <c r="O13">
        <f t="shared" si="0"/>
        <v>0</v>
      </c>
    </row>
    <row r="14" spans="1:15" ht="15.95" customHeight="1" x14ac:dyDescent="0.2">
      <c r="A14" s="256" t="s">
        <v>12</v>
      </c>
      <c r="B14" s="55" t="s">
        <v>23</v>
      </c>
      <c r="C14" s="242">
        <v>16</v>
      </c>
      <c r="D14" s="124" t="s">
        <v>509</v>
      </c>
      <c r="E14" s="93" t="s">
        <v>420</v>
      </c>
      <c r="F14" s="93" t="s">
        <v>449</v>
      </c>
      <c r="G14" s="243">
        <v>13</v>
      </c>
      <c r="H14" s="244">
        <v>225.07</v>
      </c>
      <c r="I14" s="286">
        <f>C14*H14</f>
        <v>3601.12</v>
      </c>
      <c r="O14">
        <f t="shared" si="0"/>
        <v>3601.12</v>
      </c>
    </row>
    <row r="15" spans="1:15" ht="15.95" customHeight="1" x14ac:dyDescent="0.2">
      <c r="A15" s="256"/>
      <c r="B15" s="262" t="s">
        <v>111</v>
      </c>
      <c r="C15" s="242"/>
      <c r="D15" s="91" t="s">
        <v>14</v>
      </c>
      <c r="E15" s="93" t="s">
        <v>420</v>
      </c>
      <c r="F15" s="93" t="s">
        <v>448</v>
      </c>
      <c r="G15" s="243"/>
      <c r="H15" s="244"/>
      <c r="I15" s="286"/>
      <c r="O15">
        <f t="shared" si="0"/>
        <v>0</v>
      </c>
    </row>
    <row r="16" spans="1:15" ht="15.95" customHeight="1" x14ac:dyDescent="0.2">
      <c r="A16" s="256"/>
      <c r="B16" s="263"/>
      <c r="C16" s="242"/>
      <c r="D16" s="91" t="s">
        <v>64</v>
      </c>
      <c r="E16" s="93" t="s">
        <v>456</v>
      </c>
      <c r="F16" s="93" t="s">
        <v>401</v>
      </c>
      <c r="G16" s="243"/>
      <c r="H16" s="244"/>
      <c r="I16" s="286"/>
      <c r="O16">
        <f t="shared" si="0"/>
        <v>0</v>
      </c>
    </row>
    <row r="17" spans="1:23" ht="15.95" customHeight="1" x14ac:dyDescent="0.2">
      <c r="A17" s="256"/>
      <c r="B17" s="263"/>
      <c r="C17" s="242"/>
      <c r="D17" s="91" t="s">
        <v>519</v>
      </c>
      <c r="E17" s="93" t="s">
        <v>450</v>
      </c>
      <c r="F17" s="93" t="s">
        <v>424</v>
      </c>
      <c r="G17" s="243"/>
      <c r="H17" s="244"/>
      <c r="I17" s="286"/>
      <c r="O17">
        <f t="shared" si="0"/>
        <v>0</v>
      </c>
    </row>
    <row r="18" spans="1:23" ht="15.95" customHeight="1" x14ac:dyDescent="0.2">
      <c r="A18" s="256"/>
      <c r="B18" s="266"/>
      <c r="C18" s="242"/>
      <c r="D18" s="91" t="s">
        <v>156</v>
      </c>
      <c r="E18" s="125" t="s">
        <v>458</v>
      </c>
      <c r="F18" s="125" t="s">
        <v>412</v>
      </c>
      <c r="G18" s="243"/>
      <c r="H18" s="244"/>
      <c r="I18" s="286"/>
      <c r="O18">
        <f t="shared" si="0"/>
        <v>0</v>
      </c>
    </row>
    <row r="19" spans="1:23" ht="15.95" customHeight="1" x14ac:dyDescent="0.2">
      <c r="A19" s="260" t="s">
        <v>18</v>
      </c>
      <c r="B19" s="55" t="s">
        <v>65</v>
      </c>
      <c r="C19" s="252">
        <v>16</v>
      </c>
      <c r="D19" s="91" t="s">
        <v>102</v>
      </c>
      <c r="E19" s="93" t="s">
        <v>147</v>
      </c>
      <c r="F19" s="93" t="s">
        <v>28</v>
      </c>
      <c r="G19" s="254">
        <v>4</v>
      </c>
      <c r="H19" s="295">
        <v>149.72999999999999</v>
      </c>
      <c r="I19" s="288">
        <f>C19*H19</f>
        <v>2395.6799999999998</v>
      </c>
      <c r="O19">
        <f t="shared" si="0"/>
        <v>2395.6799999999998</v>
      </c>
    </row>
    <row r="20" spans="1:23" ht="15.95" customHeight="1" x14ac:dyDescent="0.2">
      <c r="A20" s="299"/>
      <c r="B20" s="297" t="s">
        <v>66</v>
      </c>
      <c r="C20" s="253"/>
      <c r="D20" s="91" t="s">
        <v>461</v>
      </c>
      <c r="E20" s="93" t="s">
        <v>462</v>
      </c>
      <c r="F20" s="93" t="s">
        <v>432</v>
      </c>
      <c r="G20" s="255"/>
      <c r="H20" s="247"/>
      <c r="I20" s="300"/>
      <c r="O20">
        <f t="shared" si="0"/>
        <v>0</v>
      </c>
    </row>
    <row r="21" spans="1:23" ht="15.95" customHeight="1" x14ac:dyDescent="0.2">
      <c r="A21" s="299"/>
      <c r="B21" s="298"/>
      <c r="C21" s="253"/>
      <c r="D21" s="91" t="s">
        <v>139</v>
      </c>
      <c r="E21" s="93" t="s">
        <v>11</v>
      </c>
      <c r="F21" s="93" t="s">
        <v>418</v>
      </c>
      <c r="G21" s="255"/>
      <c r="H21" s="247"/>
      <c r="I21" s="300"/>
      <c r="O21">
        <f t="shared" si="0"/>
        <v>0</v>
      </c>
    </row>
    <row r="22" spans="1:23" ht="15" customHeight="1" x14ac:dyDescent="0.2">
      <c r="A22" s="256" t="s">
        <v>20</v>
      </c>
      <c r="B22" s="55" t="s">
        <v>131</v>
      </c>
      <c r="C22" s="242">
        <v>4</v>
      </c>
      <c r="D22" s="91" t="s">
        <v>102</v>
      </c>
      <c r="E22" s="93" t="s">
        <v>149</v>
      </c>
      <c r="F22" s="93" t="s">
        <v>28</v>
      </c>
      <c r="G22" s="243">
        <v>2</v>
      </c>
      <c r="H22" s="244">
        <v>109.68</v>
      </c>
      <c r="I22" s="286">
        <f>C22*H22</f>
        <v>438.72</v>
      </c>
      <c r="O22">
        <f t="shared" si="0"/>
        <v>438.72</v>
      </c>
    </row>
    <row r="23" spans="1:23" ht="15.95" customHeight="1" x14ac:dyDescent="0.2">
      <c r="A23" s="256"/>
      <c r="B23" s="245" t="s">
        <v>67</v>
      </c>
      <c r="C23" s="242"/>
      <c r="D23" s="91" t="s">
        <v>455</v>
      </c>
      <c r="E23" s="93" t="s">
        <v>462</v>
      </c>
      <c r="F23" s="93" t="s">
        <v>416</v>
      </c>
      <c r="G23" s="243"/>
      <c r="H23" s="244"/>
      <c r="I23" s="286"/>
      <c r="O23">
        <f t="shared" si="0"/>
        <v>0</v>
      </c>
    </row>
    <row r="24" spans="1:23" ht="15.95" customHeight="1" x14ac:dyDescent="0.2">
      <c r="A24" s="256"/>
      <c r="B24" s="245"/>
      <c r="C24" s="242"/>
      <c r="D24" s="91" t="s">
        <v>140</v>
      </c>
      <c r="E24" s="93" t="s">
        <v>11</v>
      </c>
      <c r="F24" s="93" t="s">
        <v>158</v>
      </c>
      <c r="G24" s="243"/>
      <c r="H24" s="244"/>
      <c r="I24" s="286"/>
      <c r="O24">
        <f t="shared" si="0"/>
        <v>0</v>
      </c>
    </row>
    <row r="25" spans="1:23" ht="15.95" customHeight="1" x14ac:dyDescent="0.2">
      <c r="A25" s="256" t="s">
        <v>22</v>
      </c>
      <c r="B25" s="261" t="s">
        <v>27</v>
      </c>
      <c r="C25" s="242">
        <v>37</v>
      </c>
      <c r="D25" s="124" t="s">
        <v>517</v>
      </c>
      <c r="E25" s="93" t="s">
        <v>426</v>
      </c>
      <c r="F25" s="93" t="s">
        <v>448</v>
      </c>
      <c r="G25" s="243">
        <v>2</v>
      </c>
      <c r="H25" s="244">
        <v>109.68</v>
      </c>
      <c r="I25" s="286">
        <f>C25*H25</f>
        <v>4058.1600000000003</v>
      </c>
      <c r="O25">
        <f t="shared" si="0"/>
        <v>4058.1600000000003</v>
      </c>
    </row>
    <row r="26" spans="1:23" ht="15.95" customHeight="1" x14ac:dyDescent="0.2">
      <c r="A26" s="256"/>
      <c r="B26" s="261"/>
      <c r="C26" s="242"/>
      <c r="D26" s="91" t="s">
        <v>518</v>
      </c>
      <c r="E26" s="93" t="s">
        <v>146</v>
      </c>
      <c r="F26" s="93" t="s">
        <v>449</v>
      </c>
      <c r="G26" s="243"/>
      <c r="H26" s="244"/>
      <c r="I26" s="286"/>
      <c r="O26">
        <f t="shared" si="0"/>
        <v>0</v>
      </c>
      <c r="T26">
        <v>7</v>
      </c>
      <c r="U26">
        <v>1</v>
      </c>
    </row>
    <row r="27" spans="1:23" ht="15.95" customHeight="1" x14ac:dyDescent="0.2">
      <c r="A27" s="256"/>
      <c r="B27" s="245" t="s">
        <v>112</v>
      </c>
      <c r="C27" s="242"/>
      <c r="D27" s="91" t="s">
        <v>64</v>
      </c>
      <c r="E27" s="93" t="s">
        <v>456</v>
      </c>
      <c r="F27" s="93" t="s">
        <v>150</v>
      </c>
      <c r="G27" s="243"/>
      <c r="H27" s="244"/>
      <c r="I27" s="286"/>
      <c r="O27">
        <f t="shared" si="0"/>
        <v>0</v>
      </c>
      <c r="T27">
        <v>16</v>
      </c>
      <c r="U27">
        <v>3</v>
      </c>
    </row>
    <row r="28" spans="1:23" ht="15.95" customHeight="1" x14ac:dyDescent="0.2">
      <c r="A28" s="256"/>
      <c r="B28" s="245"/>
      <c r="C28" s="242"/>
      <c r="D28" s="91" t="s">
        <v>519</v>
      </c>
      <c r="E28" s="93" t="s">
        <v>450</v>
      </c>
      <c r="F28" s="93" t="s">
        <v>460</v>
      </c>
      <c r="G28" s="243"/>
      <c r="H28" s="244"/>
      <c r="I28" s="286"/>
      <c r="O28">
        <f t="shared" si="0"/>
        <v>0</v>
      </c>
      <c r="T28">
        <v>16</v>
      </c>
      <c r="U28">
        <v>4</v>
      </c>
    </row>
    <row r="29" spans="1:23" ht="15.95" customHeight="1" x14ac:dyDescent="0.2">
      <c r="A29" s="256"/>
      <c r="B29" s="245"/>
      <c r="C29" s="242"/>
      <c r="D29" s="91" t="s">
        <v>156</v>
      </c>
      <c r="E29" s="125" t="s">
        <v>458</v>
      </c>
      <c r="F29" s="125" t="s">
        <v>433</v>
      </c>
      <c r="G29" s="243"/>
      <c r="H29" s="244"/>
      <c r="I29" s="286"/>
      <c r="O29">
        <f t="shared" si="0"/>
        <v>0</v>
      </c>
      <c r="T29">
        <v>15</v>
      </c>
      <c r="U29">
        <f>SUM(U26:U28)</f>
        <v>8</v>
      </c>
    </row>
    <row r="30" spans="1:23" ht="15.95" customHeight="1" x14ac:dyDescent="0.2">
      <c r="A30" s="256" t="s">
        <v>24</v>
      </c>
      <c r="B30" s="55" t="s">
        <v>29</v>
      </c>
      <c r="C30" s="242">
        <v>15</v>
      </c>
      <c r="D30" s="91" t="s">
        <v>14</v>
      </c>
      <c r="E30" s="93" t="s">
        <v>28</v>
      </c>
      <c r="F30" s="93" t="s">
        <v>448</v>
      </c>
      <c r="G30" s="243">
        <v>10</v>
      </c>
      <c r="H30" s="244">
        <v>189.79</v>
      </c>
      <c r="I30" s="286">
        <f>C30*H30</f>
        <v>2846.85</v>
      </c>
      <c r="O30">
        <f t="shared" si="0"/>
        <v>2846.85</v>
      </c>
      <c r="T30">
        <f>SUM(T27:T29)</f>
        <v>47</v>
      </c>
      <c r="V30">
        <v>45</v>
      </c>
      <c r="W30" s="2" t="s">
        <v>27</v>
      </c>
    </row>
    <row r="31" spans="1:23" ht="15.95" customHeight="1" x14ac:dyDescent="0.2">
      <c r="A31" s="256"/>
      <c r="B31" s="245" t="s">
        <v>113</v>
      </c>
      <c r="C31" s="242"/>
      <c r="D31" s="91" t="s">
        <v>64</v>
      </c>
      <c r="E31" s="93" t="s">
        <v>456</v>
      </c>
      <c r="F31" s="93" t="s">
        <v>464</v>
      </c>
      <c r="G31" s="243"/>
      <c r="H31" s="244"/>
      <c r="I31" s="286"/>
      <c r="O31">
        <f t="shared" si="0"/>
        <v>0</v>
      </c>
      <c r="S31" s="296" t="s">
        <v>514</v>
      </c>
      <c r="T31">
        <f>T30+U29</f>
        <v>55</v>
      </c>
    </row>
    <row r="32" spans="1:23" ht="15.75" customHeight="1" x14ac:dyDescent="0.2">
      <c r="A32" s="256"/>
      <c r="B32" s="245"/>
      <c r="C32" s="242"/>
      <c r="D32" s="91" t="s">
        <v>519</v>
      </c>
      <c r="E32" s="93" t="s">
        <v>450</v>
      </c>
      <c r="F32" s="93" t="s">
        <v>454</v>
      </c>
      <c r="G32" s="243"/>
      <c r="H32" s="244"/>
      <c r="I32" s="286"/>
      <c r="O32">
        <f t="shared" si="0"/>
        <v>0</v>
      </c>
      <c r="S32" s="296"/>
    </row>
    <row r="33" spans="1:19" ht="15.95" customHeight="1" x14ac:dyDescent="0.2">
      <c r="A33" s="256"/>
      <c r="B33" s="245"/>
      <c r="C33" s="242"/>
      <c r="D33" s="91" t="s">
        <v>156</v>
      </c>
      <c r="E33" s="125" t="s">
        <v>458</v>
      </c>
      <c r="F33" s="125" t="s">
        <v>171</v>
      </c>
      <c r="G33" s="243"/>
      <c r="H33" s="244"/>
      <c r="I33" s="286"/>
      <c r="O33">
        <f t="shared" si="0"/>
        <v>0</v>
      </c>
      <c r="S33" s="296"/>
    </row>
    <row r="34" spans="1:19" ht="15.95" customHeight="1" x14ac:dyDescent="0.2">
      <c r="A34" s="256" t="s">
        <v>25</v>
      </c>
      <c r="B34" s="55" t="s">
        <v>90</v>
      </c>
      <c r="C34" s="242">
        <v>4</v>
      </c>
      <c r="D34" s="91" t="s">
        <v>102</v>
      </c>
      <c r="E34" s="93" t="s">
        <v>138</v>
      </c>
      <c r="F34" s="93" t="s">
        <v>28</v>
      </c>
      <c r="G34" s="243">
        <v>15</v>
      </c>
      <c r="H34" s="244">
        <v>225.07</v>
      </c>
      <c r="I34" s="286">
        <f>C34*H34</f>
        <v>900.28</v>
      </c>
      <c r="O34">
        <f t="shared" si="0"/>
        <v>900.28</v>
      </c>
      <c r="S34" s="296"/>
    </row>
    <row r="35" spans="1:19" ht="15.95" customHeight="1" x14ac:dyDescent="0.2">
      <c r="A35" s="256"/>
      <c r="B35" s="245" t="s">
        <v>91</v>
      </c>
      <c r="C35" s="242"/>
      <c r="D35" s="91" t="s">
        <v>461</v>
      </c>
      <c r="E35" s="93" t="s">
        <v>462</v>
      </c>
      <c r="F35" s="93" t="s">
        <v>465</v>
      </c>
      <c r="G35" s="243"/>
      <c r="H35" s="244"/>
      <c r="I35" s="286"/>
      <c r="O35">
        <f t="shared" si="0"/>
        <v>0</v>
      </c>
    </row>
    <row r="36" spans="1:19" ht="15.95" customHeight="1" x14ac:dyDescent="0.2">
      <c r="A36" s="260"/>
      <c r="B36" s="297"/>
      <c r="C36" s="252"/>
      <c r="D36" s="113" t="s">
        <v>141</v>
      </c>
      <c r="E36" s="112" t="s">
        <v>11</v>
      </c>
      <c r="F36" s="112" t="s">
        <v>144</v>
      </c>
      <c r="G36" s="254"/>
      <c r="H36" s="246"/>
      <c r="I36" s="288"/>
      <c r="O36">
        <f t="shared" si="0"/>
        <v>0</v>
      </c>
    </row>
    <row r="37" spans="1:19" ht="15.95" customHeight="1" x14ac:dyDescent="0.2">
      <c r="A37" s="241" t="s">
        <v>26</v>
      </c>
      <c r="B37" s="55" t="s">
        <v>46</v>
      </c>
      <c r="C37" s="242">
        <v>9</v>
      </c>
      <c r="D37" s="91" t="s">
        <v>102</v>
      </c>
      <c r="E37" s="93" t="s">
        <v>146</v>
      </c>
      <c r="F37" s="93" t="s">
        <v>145</v>
      </c>
      <c r="G37" s="243">
        <v>3</v>
      </c>
      <c r="H37" s="244">
        <v>109.68</v>
      </c>
      <c r="I37" s="283">
        <f>C37*H37</f>
        <v>987.12000000000012</v>
      </c>
      <c r="O37">
        <f t="shared" si="0"/>
        <v>987.12000000000012</v>
      </c>
    </row>
    <row r="38" spans="1:19" ht="15.95" customHeight="1" x14ac:dyDescent="0.2">
      <c r="A38" s="241"/>
      <c r="B38" s="245" t="s">
        <v>69</v>
      </c>
      <c r="C38" s="242"/>
      <c r="D38" s="91" t="s">
        <v>461</v>
      </c>
      <c r="E38" s="93" t="s">
        <v>462</v>
      </c>
      <c r="F38" s="93" t="s">
        <v>417</v>
      </c>
      <c r="G38" s="243"/>
      <c r="H38" s="244"/>
      <c r="I38" s="283"/>
      <c r="O38">
        <f t="shared" si="0"/>
        <v>0</v>
      </c>
    </row>
    <row r="39" spans="1:19" ht="15.95" customHeight="1" x14ac:dyDescent="0.2">
      <c r="A39" s="241"/>
      <c r="B39" s="245"/>
      <c r="C39" s="242"/>
      <c r="D39" s="91" t="s">
        <v>142</v>
      </c>
      <c r="E39" s="93" t="s">
        <v>11</v>
      </c>
      <c r="F39" s="93" t="s">
        <v>121</v>
      </c>
      <c r="G39" s="243"/>
      <c r="H39" s="244"/>
      <c r="I39" s="283"/>
      <c r="O39">
        <f t="shared" si="0"/>
        <v>0</v>
      </c>
    </row>
    <row r="40" spans="1:19" ht="15.95" customHeight="1" x14ac:dyDescent="0.2">
      <c r="A40" s="250"/>
      <c r="B40" s="297"/>
      <c r="C40" s="252"/>
      <c r="D40" s="113" t="s">
        <v>156</v>
      </c>
      <c r="E40" s="112" t="s">
        <v>458</v>
      </c>
      <c r="F40" s="112" t="s">
        <v>463</v>
      </c>
      <c r="G40" s="254"/>
      <c r="H40" s="246"/>
      <c r="I40" s="291"/>
      <c r="O40">
        <f t="shared" si="0"/>
        <v>0</v>
      </c>
    </row>
    <row r="41" spans="1:19" ht="15.95" customHeight="1" x14ac:dyDescent="0.2">
      <c r="A41" s="241" t="s">
        <v>25</v>
      </c>
      <c r="B41" s="55" t="s">
        <v>154</v>
      </c>
      <c r="C41" s="242">
        <v>4</v>
      </c>
      <c r="D41" s="91" t="s">
        <v>102</v>
      </c>
      <c r="E41" s="93" t="s">
        <v>159</v>
      </c>
      <c r="F41" s="93" t="s">
        <v>28</v>
      </c>
      <c r="G41" s="243">
        <v>8</v>
      </c>
      <c r="H41" s="244">
        <v>169.76</v>
      </c>
      <c r="I41" s="283">
        <f>C41*H41</f>
        <v>679.04</v>
      </c>
      <c r="O41">
        <f t="shared" si="0"/>
        <v>679.04</v>
      </c>
    </row>
    <row r="42" spans="1:19" ht="15.95" customHeight="1" x14ac:dyDescent="0.2">
      <c r="A42" s="241"/>
      <c r="B42" s="245" t="s">
        <v>155</v>
      </c>
      <c r="C42" s="242"/>
      <c r="D42" s="91" t="s">
        <v>461</v>
      </c>
      <c r="E42" s="93" t="s">
        <v>462</v>
      </c>
      <c r="F42" s="93" t="s">
        <v>365</v>
      </c>
      <c r="G42" s="243"/>
      <c r="H42" s="244"/>
      <c r="I42" s="283"/>
      <c r="O42">
        <f t="shared" si="0"/>
        <v>0</v>
      </c>
    </row>
    <row r="43" spans="1:19" ht="15.95" customHeight="1" x14ac:dyDescent="0.2">
      <c r="A43" s="241"/>
      <c r="B43" s="245"/>
      <c r="C43" s="242"/>
      <c r="D43" s="91" t="s">
        <v>141</v>
      </c>
      <c r="E43" s="93" t="s">
        <v>11</v>
      </c>
      <c r="F43" s="93" t="s">
        <v>133</v>
      </c>
      <c r="G43" s="243"/>
      <c r="H43" s="244"/>
      <c r="I43" s="283"/>
      <c r="O43">
        <f t="shared" si="0"/>
        <v>0</v>
      </c>
    </row>
    <row r="44" spans="1:19" ht="15.95" customHeight="1" x14ac:dyDescent="0.2">
      <c r="A44" s="37"/>
      <c r="B44" s="72"/>
      <c r="C44" s="37"/>
      <c r="D44" s="36"/>
      <c r="E44" s="37"/>
      <c r="F44" s="37"/>
      <c r="G44" s="47"/>
      <c r="H44" s="49"/>
      <c r="I44" s="49"/>
      <c r="O44">
        <f>SUM(O4:O43)</f>
        <v>20519.099999999999</v>
      </c>
    </row>
    <row r="45" spans="1:19" ht="15.95" customHeight="1" x14ac:dyDescent="0.2">
      <c r="A45" s="37"/>
      <c r="B45" s="72"/>
      <c r="C45" s="37"/>
      <c r="D45" s="36"/>
      <c r="E45" s="37"/>
      <c r="F45" s="37"/>
      <c r="G45" s="47"/>
      <c r="H45" s="49"/>
      <c r="I45" s="49"/>
    </row>
    <row r="46" spans="1:19" s="7" customFormat="1" ht="15.95" customHeight="1" x14ac:dyDescent="0.2">
      <c r="A46" s="45"/>
      <c r="B46" s="45"/>
      <c r="C46" s="44">
        <f>C4+C9+C14+C19+C22+C25+C30+C34+C37+C41</f>
        <v>128</v>
      </c>
      <c r="D46" s="45"/>
      <c r="E46" s="45"/>
      <c r="F46" s="45"/>
      <c r="G46" s="45"/>
      <c r="H46" s="73"/>
      <c r="I46" s="66">
        <f>I4+I9+I14+I19+I22+I25+I30+I34+I37+I41</f>
        <v>20519.099999999999</v>
      </c>
      <c r="J46" s="45"/>
      <c r="K46" s="8"/>
    </row>
    <row r="47" spans="1:19" ht="15.95" customHeight="1" x14ac:dyDescent="0.2">
      <c r="I47" s="66"/>
    </row>
    <row r="48" spans="1:19" s="1" customFormat="1" ht="15.95" customHeight="1" x14ac:dyDescent="0.2">
      <c r="A48" s="35" t="s">
        <v>92</v>
      </c>
      <c r="B48" s="35"/>
      <c r="C48" s="35"/>
      <c r="D48" s="35"/>
      <c r="E48" s="35"/>
      <c r="F48" s="35"/>
      <c r="G48" s="35"/>
      <c r="H48" s="42"/>
      <c r="I48" s="43"/>
      <c r="J48" s="43"/>
    </row>
    <row r="49" spans="1:9" ht="15.95" customHeight="1" x14ac:dyDescent="0.2">
      <c r="A49" s="32" t="s">
        <v>93</v>
      </c>
      <c r="H49" s="32"/>
      <c r="I49" s="32"/>
    </row>
    <row r="50" spans="1:9" ht="15.95" customHeight="1" x14ac:dyDescent="0.2"/>
    <row r="51" spans="1:9" ht="15.95" customHeight="1" x14ac:dyDescent="0.2"/>
    <row r="52" spans="1:9" ht="15.95" customHeight="1" x14ac:dyDescent="0.2"/>
    <row r="53" spans="1:9" ht="15.95" customHeight="1" x14ac:dyDescent="0.2"/>
    <row r="54" spans="1:9" ht="15.95" customHeight="1" x14ac:dyDescent="0.2"/>
    <row r="55" spans="1:9" ht="15.95" customHeight="1" x14ac:dyDescent="0.2"/>
    <row r="56" spans="1:9" ht="15.95" customHeight="1" x14ac:dyDescent="0.2"/>
    <row r="57" spans="1:9" ht="13.5" customHeight="1" x14ac:dyDescent="0.2"/>
    <row r="58" spans="1:9" ht="11.25" customHeight="1" x14ac:dyDescent="0.2"/>
    <row r="59" spans="1:9" ht="19.5" customHeight="1" x14ac:dyDescent="0.2">
      <c r="D59" s="45"/>
    </row>
    <row r="60" spans="1:9" ht="46.5" customHeight="1" x14ac:dyDescent="0.2"/>
    <row r="61" spans="1:9" ht="46.5" customHeight="1" x14ac:dyDescent="0.2"/>
    <row r="62" spans="1:9" ht="46.5" customHeight="1" x14ac:dyDescent="0.2"/>
    <row r="63" spans="1:9" ht="46.5" customHeight="1" x14ac:dyDescent="0.2"/>
    <row r="64" spans="1:9" ht="46.5" customHeight="1" x14ac:dyDescent="0.2"/>
    <row r="65" ht="46.5" customHeight="1" x14ac:dyDescent="0.2"/>
    <row r="66" ht="46.5" customHeight="1" x14ac:dyDescent="0.2"/>
    <row r="67" ht="46.5" customHeight="1" x14ac:dyDescent="0.2"/>
    <row r="68" ht="46.5" customHeight="1" x14ac:dyDescent="0.2"/>
    <row r="69" ht="46.5" customHeight="1" x14ac:dyDescent="0.2"/>
    <row r="70" ht="46.5" customHeight="1" x14ac:dyDescent="0.2"/>
    <row r="71" ht="46.5" customHeight="1" x14ac:dyDescent="0.2"/>
    <row r="72" ht="46.5" customHeight="1" x14ac:dyDescent="0.2"/>
  </sheetData>
  <autoFilter ref="A3:O43"/>
  <mergeCells count="64">
    <mergeCell ref="A9:A13"/>
    <mergeCell ref="G9:G13"/>
    <mergeCell ref="H37:H40"/>
    <mergeCell ref="I30:I33"/>
    <mergeCell ref="H9:H13"/>
    <mergeCell ref="C9:C13"/>
    <mergeCell ref="C14:C18"/>
    <mergeCell ref="C19:C21"/>
    <mergeCell ref="I9:I13"/>
    <mergeCell ref="H22:H24"/>
    <mergeCell ref="G19:G21"/>
    <mergeCell ref="B10:B13"/>
    <mergeCell ref="I19:I21"/>
    <mergeCell ref="H14:H18"/>
    <mergeCell ref="B23:B24"/>
    <mergeCell ref="H19:H21"/>
    <mergeCell ref="A1:I1"/>
    <mergeCell ref="G4:G8"/>
    <mergeCell ref="H4:H8"/>
    <mergeCell ref="I4:I8"/>
    <mergeCell ref="B6:B8"/>
    <mergeCell ref="B4:B5"/>
    <mergeCell ref="A4:A8"/>
    <mergeCell ref="C4:C8"/>
    <mergeCell ref="I25:I29"/>
    <mergeCell ref="I41:I43"/>
    <mergeCell ref="H25:H29"/>
    <mergeCell ref="H41:H43"/>
    <mergeCell ref="B15:B18"/>
    <mergeCell ref="G14:G18"/>
    <mergeCell ref="G34:G36"/>
    <mergeCell ref="G30:G33"/>
    <mergeCell ref="I22:I24"/>
    <mergeCell ref="G22:G24"/>
    <mergeCell ref="B25:B26"/>
    <mergeCell ref="C25:C29"/>
    <mergeCell ref="I14:I18"/>
    <mergeCell ref="B42:B43"/>
    <mergeCell ref="A14:A18"/>
    <mergeCell ref="G25:G29"/>
    <mergeCell ref="A22:A24"/>
    <mergeCell ref="C22:C24"/>
    <mergeCell ref="A25:A29"/>
    <mergeCell ref="B27:B29"/>
    <mergeCell ref="A41:A43"/>
    <mergeCell ref="C41:C43"/>
    <mergeCell ref="G41:G43"/>
    <mergeCell ref="B20:B21"/>
    <mergeCell ref="G37:G40"/>
    <mergeCell ref="A37:A40"/>
    <mergeCell ref="A19:A21"/>
    <mergeCell ref="S31:S34"/>
    <mergeCell ref="A34:A36"/>
    <mergeCell ref="C37:C40"/>
    <mergeCell ref="B35:B36"/>
    <mergeCell ref="B31:B33"/>
    <mergeCell ref="C34:C36"/>
    <mergeCell ref="C30:C33"/>
    <mergeCell ref="A30:A33"/>
    <mergeCell ref="H34:H36"/>
    <mergeCell ref="H30:H33"/>
    <mergeCell ref="B38:B40"/>
    <mergeCell ref="I37:I40"/>
    <mergeCell ref="I34:I36"/>
  </mergeCells>
  <phoneticPr fontId="5" type="noConversion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9" sqref="A1:K9"/>
    </sheetView>
  </sheetViews>
  <sheetFormatPr defaultColWidth="8.85546875" defaultRowHeight="12.75" x14ac:dyDescent="0.2"/>
  <cols>
    <col min="1" max="1" width="5.42578125" style="32" customWidth="1"/>
    <col min="2" max="2" width="20.42578125" style="32" customWidth="1"/>
    <col min="3" max="3" width="8.28515625" style="32" customWidth="1"/>
    <col min="4" max="4" width="28.85546875" style="32" customWidth="1"/>
    <col min="5" max="6" width="9.140625" style="32" customWidth="1"/>
    <col min="7" max="7" width="7.85546875" style="32" customWidth="1"/>
    <col min="8" max="8" width="13.28515625" style="32" customWidth="1"/>
    <col min="9" max="9" width="9.140625" style="32" customWidth="1"/>
    <col min="10" max="10" width="8.85546875" customWidth="1"/>
    <col min="11" max="11" width="9.140625" style="5" customWidth="1"/>
  </cols>
  <sheetData>
    <row r="1" spans="1:13" x14ac:dyDescent="0.2">
      <c r="A1" s="60"/>
    </row>
    <row r="2" spans="1:13" ht="15.75" x14ac:dyDescent="0.25">
      <c r="A2" s="258" t="s">
        <v>489</v>
      </c>
      <c r="B2" s="258"/>
      <c r="C2" s="258"/>
      <c r="D2" s="258"/>
      <c r="E2" s="258"/>
      <c r="F2" s="258"/>
      <c r="G2" s="258"/>
      <c r="H2" s="258"/>
      <c r="I2" s="258"/>
      <c r="J2" s="16"/>
      <c r="K2" s="22"/>
    </row>
    <row r="3" spans="1:13" ht="15.75" x14ac:dyDescent="0.25">
      <c r="A3" s="103"/>
      <c r="B3" s="104"/>
      <c r="C3" s="104"/>
      <c r="D3" s="104"/>
      <c r="E3" s="104"/>
      <c r="F3" s="104"/>
      <c r="G3" s="104"/>
      <c r="H3" s="104"/>
      <c r="I3" s="104"/>
    </row>
    <row r="4" spans="1:13" s="3" customFormat="1" ht="31.5" x14ac:dyDescent="0.2">
      <c r="A4" s="102" t="s">
        <v>0</v>
      </c>
      <c r="B4" s="102" t="s">
        <v>1</v>
      </c>
      <c r="C4" s="102" t="s">
        <v>86</v>
      </c>
      <c r="D4" s="102" t="s">
        <v>3</v>
      </c>
      <c r="E4" s="102" t="s">
        <v>85</v>
      </c>
      <c r="F4" s="102" t="s">
        <v>79</v>
      </c>
      <c r="G4" s="102" t="s">
        <v>47</v>
      </c>
      <c r="H4" s="102" t="s">
        <v>63</v>
      </c>
      <c r="I4" s="102" t="s">
        <v>57</v>
      </c>
      <c r="K4" s="23"/>
    </row>
    <row r="5" spans="1:13" ht="15.95" customHeight="1" x14ac:dyDescent="0.2">
      <c r="A5" s="241" t="s">
        <v>6</v>
      </c>
      <c r="B5" s="101" t="s">
        <v>53</v>
      </c>
      <c r="C5" s="241">
        <v>47</v>
      </c>
      <c r="D5" s="110" t="s">
        <v>498</v>
      </c>
      <c r="E5" s="93" t="s">
        <v>118</v>
      </c>
      <c r="F5" s="93" t="s">
        <v>499</v>
      </c>
      <c r="G5" s="301">
        <v>6</v>
      </c>
      <c r="H5" s="302">
        <v>149.72999999999999</v>
      </c>
      <c r="I5" s="302">
        <f>C5*H5</f>
        <v>7037.3099999999995</v>
      </c>
      <c r="J5" s="32"/>
      <c r="M5">
        <f>C5*H5</f>
        <v>7037.3099999999995</v>
      </c>
    </row>
    <row r="6" spans="1:13" ht="15.95" customHeight="1" x14ac:dyDescent="0.2">
      <c r="A6" s="241"/>
      <c r="B6" s="241" t="s">
        <v>97</v>
      </c>
      <c r="C6" s="241"/>
      <c r="D6" s="110" t="s">
        <v>466</v>
      </c>
      <c r="E6" s="93" t="s">
        <v>467</v>
      </c>
      <c r="F6" s="93" t="s">
        <v>403</v>
      </c>
      <c r="G6" s="301"/>
      <c r="H6" s="302"/>
      <c r="I6" s="302"/>
      <c r="J6" s="32"/>
    </row>
    <row r="7" spans="1:13" ht="15.95" customHeight="1" x14ac:dyDescent="0.2">
      <c r="A7" s="241"/>
      <c r="B7" s="241"/>
      <c r="C7" s="241"/>
      <c r="D7" s="110" t="s">
        <v>423</v>
      </c>
      <c r="E7" s="93" t="s">
        <v>451</v>
      </c>
      <c r="F7" s="93" t="s">
        <v>425</v>
      </c>
      <c r="G7" s="301"/>
      <c r="H7" s="302"/>
      <c r="I7" s="302"/>
      <c r="J7" s="32"/>
    </row>
    <row r="8" spans="1:13" x14ac:dyDescent="0.2">
      <c r="B8" s="45"/>
      <c r="C8" s="45"/>
      <c r="D8" s="45"/>
    </row>
    <row r="10" spans="1:13" s="1" customFormat="1" ht="15.95" customHeight="1" x14ac:dyDescent="0.2">
      <c r="A10" s="35" t="s">
        <v>92</v>
      </c>
      <c r="B10" s="35"/>
      <c r="C10" s="35"/>
      <c r="D10" s="35"/>
      <c r="E10" s="35"/>
      <c r="F10" s="35"/>
      <c r="G10" s="35"/>
      <c r="H10" s="42"/>
      <c r="I10" s="43"/>
      <c r="J10" s="17"/>
      <c r="K10" s="19"/>
    </row>
    <row r="11" spans="1:13" ht="15.95" customHeight="1" x14ac:dyDescent="0.2">
      <c r="A11" s="32" t="s">
        <v>105</v>
      </c>
    </row>
    <row r="12" spans="1:13" ht="15.75" x14ac:dyDescent="0.2">
      <c r="D12" s="74"/>
      <c r="E12" s="37"/>
      <c r="F12" s="37"/>
    </row>
    <row r="13" spans="1:13" ht="15.75" x14ac:dyDescent="0.2">
      <c r="D13" s="74"/>
      <c r="E13" s="37"/>
      <c r="F13" s="37"/>
    </row>
    <row r="14" spans="1:13" ht="15.75" x14ac:dyDescent="0.2">
      <c r="D14" s="36"/>
      <c r="E14" s="37"/>
      <c r="F14" s="37"/>
    </row>
    <row r="15" spans="1:13" ht="15.75" x14ac:dyDescent="0.2">
      <c r="D15" s="75"/>
      <c r="E15" s="37"/>
      <c r="F15" s="37"/>
    </row>
    <row r="16" spans="1:13" x14ac:dyDescent="0.2">
      <c r="D16" s="74"/>
      <c r="E16" s="74"/>
      <c r="F16" s="74"/>
    </row>
    <row r="17" spans="4:6" x14ac:dyDescent="0.2">
      <c r="D17" s="74"/>
      <c r="E17" s="74"/>
      <c r="F17" s="74"/>
    </row>
    <row r="18" spans="4:6" x14ac:dyDescent="0.2">
      <c r="D18" s="74"/>
      <c r="E18" s="74"/>
      <c r="F18" s="74"/>
    </row>
    <row r="19" spans="4:6" x14ac:dyDescent="0.2">
      <c r="D19" s="74"/>
      <c r="E19" s="74"/>
      <c r="F19" s="74"/>
    </row>
  </sheetData>
  <mergeCells count="7">
    <mergeCell ref="G5:G7"/>
    <mergeCell ref="H5:H7"/>
    <mergeCell ref="I5:I7"/>
    <mergeCell ref="A2:I2"/>
    <mergeCell ref="C5:C7"/>
    <mergeCell ref="A5:A7"/>
    <mergeCell ref="B6:B7"/>
  </mergeCells>
  <phoneticPr fontId="5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SP Niemstów</vt:lpstr>
      <vt:lpstr>Arkusz3</vt:lpstr>
      <vt:lpstr>Arkusz1</vt:lpstr>
      <vt:lpstr>Zestawienie zbiorcze</vt:lpstr>
      <vt:lpstr>SP 7 Lubin</vt:lpstr>
      <vt:lpstr>Punkt Przedszkolny Wiercien</vt:lpstr>
      <vt:lpstr>Przedszl. Raszówka</vt:lpstr>
      <vt:lpstr>SP Raszówka</vt:lpstr>
      <vt:lpstr>SP Szklary G.</vt:lpstr>
      <vt:lpstr>SP Siedlce-16.11.20</vt:lpstr>
      <vt:lpstr>SP Osiek-16.11.20</vt:lpstr>
      <vt:lpstr>SP Krzeczyn</vt:lpstr>
      <vt:lpstr>SP Niemstów-16.11.20</vt:lpstr>
      <vt:lpstr>Raszówka poprawka Słoneckiej</vt:lpstr>
      <vt:lpstr>Rozkład SP Raszówka</vt:lpstr>
      <vt:lpstr>Zestawienie zbiorcze-16.11.20</vt:lpstr>
      <vt:lpstr>SP Raszówka-16.11.20</vt:lpstr>
      <vt:lpstr>SP Krzeczyn-16.11.20</vt:lpstr>
      <vt:lpstr>SP Szklary G.-16.11.20</vt:lpstr>
      <vt:lpstr>Pkt Przedsz Wiercien-16.11.20</vt:lpstr>
      <vt:lpstr>Przedszl. Raszówka-16.11.20</vt:lpstr>
      <vt:lpstr>SP Siedlce</vt:lpstr>
      <vt:lpstr>SP Osiek</vt:lpstr>
      <vt:lpstr>Zestawienie dla prezesa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Lucyna Szudrowicz</cp:lastModifiedBy>
  <cp:lastPrinted>2021-08-30T08:44:09Z</cp:lastPrinted>
  <dcterms:created xsi:type="dcterms:W3CDTF">2008-07-05T17:54:56Z</dcterms:created>
  <dcterms:modified xsi:type="dcterms:W3CDTF">2021-08-30T08:45:09Z</dcterms:modified>
</cp:coreProperties>
</file>